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.243.31.48\研究支援室\【治験業務共有フォルダ】（平成29年度から）\12_治験関連規程・SOP\01_規程・標準業務手順書（SOP）関係\規程・SOP・様式改訂履歴\SOP_2022年6月29日（電磁化、全面改訂）\【旭医様式・ひな形】\"/>
    </mc:Choice>
  </mc:AlternateContent>
  <xr:revisionPtr revIDLastSave="0" documentId="13_ncr:1_{AC691455-4034-43DB-9603-11F16D1186A0}" xr6:coauthVersionLast="36" xr6:coauthVersionMax="36" xr10:uidLastSave="{00000000-0000-0000-0000-000000000000}"/>
  <bookViews>
    <workbookView xWindow="0" yWindow="0" windowWidth="28800" windowHeight="10260" tabRatio="817" firstSheet="1" activeTab="1" xr2:uid="{00000000-000D-0000-FFFF-FFFF00000000}"/>
  </bookViews>
  <sheets>
    <sheet name="医薬品 (前納_契約締結時）" sheetId="20" state="hidden" r:id="rId1"/>
    <sheet name="治験（契約締結時）" sheetId="14" r:id="rId2"/>
    <sheet name="治験（継続審査・費用発生時)" sheetId="7" r:id="rId3"/>
    <sheet name="治験（継続審査・費用発生時）2019.03以前契約分" sheetId="22" r:id="rId4"/>
    <sheet name="歯科用医薬品治験 (出来高制_継続審査・費用発生時) " sheetId="21" r:id="rId5"/>
  </sheets>
  <definedNames>
    <definedName name="_xlnm.Print_Area" localSheetId="4">'歯科用医薬品治験 (出来高制_継続審査・費用発生時) '!$A$1:$L$38</definedName>
    <definedName name="_xlnm.Print_Area" localSheetId="2">'治験（継続審査・費用発生時)'!$A$1:$L$39</definedName>
    <definedName name="_xlnm.Print_Area" localSheetId="3">'治験（継続審査・費用発生時）2019.03以前契約分'!$A$1:$L$39</definedName>
  </definedNames>
  <calcPr calcId="191029"/>
</workbook>
</file>

<file path=xl/calcChain.xml><?xml version="1.0" encoding="utf-8"?>
<calcChain xmlns="http://schemas.openxmlformats.org/spreadsheetml/2006/main">
  <c r="L33" i="21" l="1"/>
  <c r="L30" i="21"/>
  <c r="L29" i="21"/>
  <c r="L28" i="21"/>
  <c r="L27" i="21"/>
  <c r="L20" i="21"/>
  <c r="L19" i="21"/>
  <c r="L16" i="21"/>
  <c r="L15" i="21"/>
  <c r="L34" i="22"/>
  <c r="L31" i="22"/>
  <c r="L30" i="22"/>
  <c r="L29" i="22"/>
  <c r="L28" i="22"/>
  <c r="L27" i="22"/>
  <c r="L26" i="22"/>
  <c r="L20" i="22"/>
  <c r="L16" i="22"/>
  <c r="L15" i="22"/>
  <c r="L34" i="7"/>
  <c r="L31" i="7"/>
  <c r="L30" i="7"/>
  <c r="L29" i="7"/>
  <c r="L28" i="7"/>
  <c r="L27" i="7"/>
  <c r="L26" i="7"/>
  <c r="L20" i="7"/>
  <c r="L16" i="7"/>
  <c r="L15" i="7"/>
  <c r="I16" i="14"/>
  <c r="I15" i="14"/>
  <c r="H24" i="22" l="1"/>
  <c r="L25" i="22" s="1"/>
  <c r="L22" i="22"/>
  <c r="H18" i="22"/>
  <c r="L19" i="22" s="1"/>
  <c r="E18" i="14"/>
  <c r="I18" i="14" s="1"/>
  <c r="L32" i="22" l="1"/>
  <c r="L35" i="22" s="1"/>
  <c r="L33" i="22"/>
  <c r="H18" i="7"/>
  <c r="L19" i="7" s="1"/>
  <c r="H24" i="7"/>
  <c r="L25" i="7" s="1"/>
  <c r="F26" i="21"/>
  <c r="L26" i="21" s="1"/>
  <c r="H24" i="21"/>
  <c r="L25" i="21" s="1"/>
  <c r="L36" i="22" l="1"/>
  <c r="L37" i="22" s="1"/>
  <c r="D38" i="22" s="1"/>
  <c r="L22" i="21"/>
  <c r="F22" i="20"/>
  <c r="L16" i="20"/>
  <c r="F21" i="20"/>
  <c r="L21" i="20"/>
  <c r="L23" i="20" s="1"/>
  <c r="H19" i="20"/>
  <c r="L20" i="20"/>
  <c r="L15" i="20"/>
  <c r="I19" i="14"/>
  <c r="I20" i="14" s="1"/>
  <c r="L22" i="7"/>
  <c r="L24" i="20" l="1"/>
  <c r="I21" i="14"/>
  <c r="I22" i="14" s="1"/>
  <c r="I23" i="14" s="1"/>
  <c r="D24" i="14" s="1"/>
  <c r="L32" i="7"/>
  <c r="L35" i="7" s="1"/>
  <c r="L31" i="21"/>
  <c r="L32" i="21" s="1"/>
  <c r="L26" i="20" l="1"/>
  <c r="D27" i="20" s="1"/>
  <c r="L25" i="20"/>
  <c r="L34" i="21"/>
  <c r="L35" i="21" s="1"/>
  <c r="L33" i="7"/>
  <c r="L36" i="7"/>
  <c r="L37" i="7" s="1"/>
  <c r="D38" i="7" s="1"/>
  <c r="L36" i="21" l="1"/>
  <c r="D37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Ishioka</author>
    <author>研究企画係</author>
  </authors>
  <commentList>
    <comment ref="F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年度更新の継続審査の時にのみ1件として算定・請求します。</t>
        </r>
      </text>
    </comment>
    <comment ref="I17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研究企画係: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通常発生しません。</t>
        </r>
      </text>
    </comment>
    <comment ref="F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「旭医様式3_研究経費ポイント算出表」で確認します</t>
        </r>
      </text>
    </comment>
    <comment ref="H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4.目標症例数に同じ（自動入力）</t>
        </r>
      </text>
    </comment>
    <comment ref="F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4.目標症例数に同じ（自動入力）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</authors>
  <commentList>
    <comment ref="D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研究企画係:</t>
        </r>
        <r>
          <rPr>
            <sz val="9"/>
            <color indexed="81"/>
            <rFont val="ＭＳ Ｐゴシック"/>
            <family val="3"/>
            <charset val="128"/>
          </rPr>
          <t xml:space="preserve">
社名をご記載ください。</t>
        </r>
      </text>
    </comment>
    <comment ref="I1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研究企画係:</t>
        </r>
        <r>
          <rPr>
            <sz val="9"/>
            <color indexed="81"/>
            <rFont val="ＭＳ Ｐゴシック"/>
            <family val="3"/>
            <charset val="128"/>
          </rPr>
          <t xml:space="preserve">
通常発生しません。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  <author>Ishioka</author>
  </authors>
  <commentList>
    <comment ref="A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こちらの様式7-2は四半期毎に旭川医科大学にて作成いたしますので、依頼者様からの作成・ご提出は不要です。
参考書類としてご覧ください。</t>
        </r>
      </text>
    </comment>
    <comment ref="D11" authorId="1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今回の請求期間中に初回投与された症例数をカウントします。</t>
        </r>
      </text>
    </comment>
    <comment ref="F15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年度更新の継続審査の時にのみ1件として算定・請求します。</t>
        </r>
      </text>
    </comment>
    <comment ref="F16" authorId="1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特別な対応が必要となった際のみ、算定・請求します。</t>
        </r>
      </text>
    </comment>
    <comment ref="F18" authorId="1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「旭医様式6_研究経費ポイント算出表」で確認します</t>
        </r>
      </text>
    </comment>
    <comment ref="H18" authorId="1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4" authorId="1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「旭医様式6_研究経費ポイント算出表」で確認します</t>
        </r>
      </text>
    </comment>
    <comment ref="H24" authorId="1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6" authorId="1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D31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GCP省令第34条に定める期間を超えて文書を保管する場合、その超過期間分について保管費をいただきます。
治験終了時に、最終的な保管文書の量および保存期間を確認し請求いたします。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1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文書保管箱のサイズは3辺合計110cmです。
1箱にA4・厚さ10cmの文書保管ファイルが4冊程度入ります。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Ishioka</author>
    <author>研究企画係</author>
  </authors>
  <commentList>
    <comment ref="L5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四半期毎にご請求します。</t>
        </r>
      </text>
    </comment>
    <comment ref="A6" authorId="1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こちらの様式7-2は四半期毎に旭川医科大学にて作成いたしますので、依頼者様からの作成・ご提出は不要です。
参考書類としてご覧ください。</t>
        </r>
      </text>
    </comment>
    <comment ref="D11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今回の請求期間中に初回投与された症例数をカウントします。</t>
        </r>
      </text>
    </comment>
    <comment ref="F15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年度更新の継続審査の時にのみ1件として算定・請求します。</t>
        </r>
      </text>
    </comment>
    <comment ref="F16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特別な対応が必要となった際のみ、算定・請求します。</t>
        </r>
      </text>
    </comment>
    <comment ref="F18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「旭医様式6_研究経費ポイント算出表」で確認します</t>
        </r>
      </text>
    </comment>
    <comment ref="H18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4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「旭医様式6_研究経費ポイント算出表」で確認します</t>
        </r>
      </text>
    </comment>
    <comment ref="H24" authorId="0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6" authorId="0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D31" authorId="1" shapeId="0" xr:uid="{00000000-0006-0000-03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GCP省令第34条に定める期間を超えて文書を保管する場合、その超過期間分について保管費をいただきます。
治験終了時に、最終的な保管文書の量および保存期間を確認し請求いたします。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1" authorId="1" shapeId="0" xr:uid="{00000000-0006-0000-03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文書保管箱のサイズは3辺合計110cmです。
1箱にA4・厚さ10cmの文書保管ファイルが4冊程度入ります。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Ishioka</author>
    <author>研究企画係</author>
  </authors>
  <commentList>
    <comment ref="L5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四半期毎にご請求します。</t>
        </r>
      </text>
    </comment>
    <comment ref="A6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こちらの様式7-2は四半期毎に旭川医科大学にて作成いたしますので、依頼者様からの作成・ご提出は不要です。
参考書類としてご覧ください。</t>
        </r>
      </text>
    </comment>
    <comment ref="D11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ここでいう症例数とは、今回の請求期間中に初回投与された症例数をカウントしています。</t>
        </r>
      </text>
    </comment>
    <comment ref="F15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年度更新の継続審査の時にのみ1件として算定・請求します。</t>
        </r>
      </text>
    </comment>
    <comment ref="F16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特別な対応が必要となった際のみ、算定・請求します。</t>
        </r>
      </text>
    </comment>
    <comment ref="F18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「旭医様式3_研究経費ポイント算出表」で確認します</t>
        </r>
      </text>
    </comment>
    <comment ref="H18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4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「旭医様式3_研究経費ポイント算出表」で確認します</t>
        </r>
      </text>
    </comment>
    <comment ref="H24" authorId="0" shapeId="0" xr:uid="{00000000-0006-0000-05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6" authorId="0" shapeId="0" xr:uid="{00000000-0006-0000-05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D30" authorId="1" shapeId="0" xr:uid="{00000000-0006-0000-05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GCP省令第34条に定める期間を超えて文書を保管する場合、その超過期間分について保管費をいただきます。
治験終了時に、最終的な保管文書の量および保存期間を確認し請求いたします。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0" authorId="1" shapeId="0" xr:uid="{00000000-0006-0000-05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文書保管箱のサイズは3辺合計110cmです。
1箱にA4・厚さ10cmの文書保管ファイルが4冊程度入ります。</t>
        </r>
      </text>
    </comment>
  </commentList>
</comments>
</file>

<file path=xl/sharedStrings.xml><?xml version="1.0" encoding="utf-8"?>
<sst xmlns="http://schemas.openxmlformats.org/spreadsheetml/2006/main" count="463" uniqueCount="151">
  <si>
    <t>区分</t>
    <rPh sb="0" eb="2">
      <t>クブン</t>
    </rPh>
    <phoneticPr fontId="1"/>
  </si>
  <si>
    <t>摘　　　　　　　　　　要</t>
    <rPh sb="0" eb="1">
      <t>テキ</t>
    </rPh>
    <rPh sb="11" eb="12">
      <t>ヨウ</t>
    </rPh>
    <phoneticPr fontId="1"/>
  </si>
  <si>
    <t>診療科（部）名　　　　</t>
  </si>
  <si>
    <t>研究経費内訳</t>
  </si>
  <si>
    <t>２．</t>
  </si>
  <si>
    <t>３．</t>
  </si>
  <si>
    <t>４．</t>
  </si>
  <si>
    <t>５．</t>
  </si>
  <si>
    <t>別紙「旅行計画及び旅費額算出内訳書」のとおり</t>
    <rPh sb="0" eb="2">
      <t>ベッシ</t>
    </rPh>
    <rPh sb="3" eb="5">
      <t>リョコウ</t>
    </rPh>
    <rPh sb="5" eb="7">
      <t>ケイカク</t>
    </rPh>
    <rPh sb="7" eb="8">
      <t>オヨ</t>
    </rPh>
    <rPh sb="9" eb="11">
      <t>リョヒ</t>
    </rPh>
    <rPh sb="11" eb="12">
      <t>ガク</t>
    </rPh>
    <rPh sb="12" eb="14">
      <t>サンシュツ</t>
    </rPh>
    <rPh sb="14" eb="16">
      <t>ウチワケ</t>
    </rPh>
    <rPh sb="16" eb="17">
      <t>ショ</t>
    </rPh>
    <phoneticPr fontId="1"/>
  </si>
  <si>
    <t>１．</t>
    <phoneticPr fontId="1"/>
  </si>
  <si>
    <t>：</t>
    <phoneticPr fontId="1"/>
  </si>
  <si>
    <t>　備　　考</t>
    <rPh sb="1" eb="2">
      <t>ソナエ</t>
    </rPh>
    <rPh sb="4" eb="5">
      <t>コウ</t>
    </rPh>
    <phoneticPr fontId="1"/>
  </si>
  <si>
    <t>（１）</t>
    <phoneticPr fontId="1"/>
  </si>
  <si>
    <t>（２）</t>
    <phoneticPr fontId="1"/>
  </si>
  <si>
    <t>治験開始準備費</t>
    <rPh sb="0" eb="2">
      <t>チケン</t>
    </rPh>
    <rPh sb="2" eb="4">
      <t>カイシ</t>
    </rPh>
    <rPh sb="4" eb="7">
      <t>ジュンビヒ</t>
    </rPh>
    <phoneticPr fontId="1"/>
  </si>
  <si>
    <t>審査等経費</t>
    <rPh sb="0" eb="2">
      <t>シンサ</t>
    </rPh>
    <rPh sb="2" eb="3">
      <t>トウ</t>
    </rPh>
    <rPh sb="3" eb="5">
      <t>ケイヒ</t>
    </rPh>
    <phoneticPr fontId="1"/>
  </si>
  <si>
    <t>直接経費</t>
    <rPh sb="0" eb="2">
      <t>チョクセツ</t>
    </rPh>
    <rPh sb="2" eb="4">
      <t>ケイヒ</t>
    </rPh>
    <phoneticPr fontId="1"/>
  </si>
  <si>
    <t>Ａ</t>
    <phoneticPr fontId="1"/>
  </si>
  <si>
    <t>Ｂ</t>
    <phoneticPr fontId="1"/>
  </si>
  <si>
    <t>回</t>
    <rPh sb="0" eb="1">
      <t>カイ</t>
    </rPh>
    <phoneticPr fontId="1"/>
  </si>
  <si>
    <t>臨床試験研究経費
基本料</t>
    <rPh sb="0" eb="2">
      <t>リンショウ</t>
    </rPh>
    <rPh sb="2" eb="4">
      <t>シケン</t>
    </rPh>
    <rPh sb="4" eb="6">
      <t>ケンキュウ</t>
    </rPh>
    <rPh sb="6" eb="8">
      <t>ケイヒ</t>
    </rPh>
    <rPh sb="9" eb="12">
      <t>キホンリョウ</t>
    </rPh>
    <phoneticPr fontId="1"/>
  </si>
  <si>
    <t>Ｃ</t>
    <phoneticPr fontId="1"/>
  </si>
  <si>
    <t>間接経費</t>
    <phoneticPr fontId="1"/>
  </si>
  <si>
    <t>件 ×</t>
    <rPh sb="0" eb="1">
      <t>ケン</t>
    </rPh>
    <phoneticPr fontId="1"/>
  </si>
  <si>
    <t>件 ×</t>
    <phoneticPr fontId="1"/>
  </si>
  <si>
    <t xml:space="preserve">合　計 </t>
    <rPh sb="0" eb="1">
      <t>ア</t>
    </rPh>
    <rPh sb="2" eb="3">
      <t>ケイ</t>
    </rPh>
    <phoneticPr fontId="1"/>
  </si>
  <si>
    <t>研究経費内訳</t>
    <phoneticPr fontId="1"/>
  </si>
  <si>
    <t>例 ＋</t>
    <rPh sb="0" eb="1">
      <t>レイ</t>
    </rPh>
    <phoneticPr fontId="1"/>
  </si>
  <si>
    <t>（</t>
    <phoneticPr fontId="1"/>
  </si>
  <si>
    <t>症例数</t>
    <phoneticPr fontId="1"/>
  </si>
  <si>
    <t>×</t>
    <phoneticPr fontId="1"/>
  </si>
  <si>
    <t>単　価</t>
    <rPh sb="0" eb="1">
      <t>タン</t>
    </rPh>
    <rPh sb="2" eb="3">
      <t>アタイ</t>
    </rPh>
    <phoneticPr fontId="1"/>
  </si>
  <si>
    <t>円 ×</t>
    <rPh sb="0" eb="1">
      <t>エン</t>
    </rPh>
    <phoneticPr fontId="1"/>
  </si>
  <si>
    <t>　   ）</t>
    <phoneticPr fontId="1"/>
  </si>
  <si>
    <t>（１）＋（２）</t>
    <phoneticPr fontId="1"/>
  </si>
  <si>
    <t>（１）× 0.3</t>
    <phoneticPr fontId="1"/>
  </si>
  <si>
    <t>診療科（部）名 :　　　　</t>
    <phoneticPr fontId="1"/>
  </si>
  <si>
    <t>治験依頼者     :</t>
    <phoneticPr fontId="1"/>
  </si>
  <si>
    <t>来院回数の
      総和</t>
    <rPh sb="0" eb="2">
      <t>ライイン</t>
    </rPh>
    <rPh sb="2" eb="4">
      <t>カイスウ</t>
    </rPh>
    <rPh sb="12" eb="14">
      <t>ソウワ</t>
    </rPh>
    <phoneticPr fontId="1"/>
  </si>
  <si>
    <t xml:space="preserve"> </t>
    <phoneticPr fontId="1"/>
  </si>
  <si>
    <t>整理番号</t>
    <phoneticPr fontId="1"/>
  </si>
  <si>
    <t>区分</t>
    <phoneticPr fontId="1"/>
  </si>
  <si>
    <t>□治験</t>
    <rPh sb="1" eb="3">
      <t>チケン</t>
    </rPh>
    <phoneticPr fontId="1"/>
  </si>
  <si>
    <t>□医薬品</t>
    <rPh sb="1" eb="4">
      <t>イヤクヒン</t>
    </rPh>
    <phoneticPr fontId="1"/>
  </si>
  <si>
    <t>□製造販売後臨床試験</t>
    <rPh sb="1" eb="3">
      <t>セイゾウ</t>
    </rPh>
    <rPh sb="3" eb="6">
      <t>ハンバイゴ</t>
    </rPh>
    <rPh sb="6" eb="8">
      <t>リンショウ</t>
    </rPh>
    <rPh sb="8" eb="10">
      <t>シケン</t>
    </rPh>
    <phoneticPr fontId="1"/>
  </si>
  <si>
    <t>旅費</t>
    <rPh sb="0" eb="2">
      <t>リョヒ</t>
    </rPh>
    <phoneticPr fontId="1"/>
  </si>
  <si>
    <t>金　額　（円）
（端数切捨て）</t>
    <rPh sb="0" eb="1">
      <t>キン</t>
    </rPh>
    <rPh sb="2" eb="3">
      <t>ガク</t>
    </rPh>
    <rPh sb="5" eb="6">
      <t>エン</t>
    </rPh>
    <rPh sb="9" eb="11">
      <t>ハスウ</t>
    </rPh>
    <rPh sb="11" eb="13">
      <t>キリス</t>
    </rPh>
    <phoneticPr fontId="1"/>
  </si>
  <si>
    <t>旭医様式7-1</t>
    <rPh sb="0" eb="4">
      <t>キョクイヨウシキ</t>
    </rPh>
    <phoneticPr fontId="1"/>
  </si>
  <si>
    <t>旭医様式7-2</t>
    <rPh sb="0" eb="1">
      <t>キョク</t>
    </rPh>
    <rPh sb="1" eb="2">
      <t>イ</t>
    </rPh>
    <rPh sb="2" eb="4">
      <t>ヨウシキ</t>
    </rPh>
    <phoneticPr fontId="1"/>
  </si>
  <si>
    <t>実施症例数     :</t>
    <rPh sb="0" eb="2">
      <t>ジッシ</t>
    </rPh>
    <rPh sb="2" eb="4">
      <t>ショウレイ</t>
    </rPh>
    <phoneticPr fontId="1"/>
  </si>
  <si>
    <t>治験　研究経費算出内訳書</t>
    <rPh sb="0" eb="2">
      <t>チケン</t>
    </rPh>
    <rPh sb="3" eb="5">
      <t>ケンキュウ</t>
    </rPh>
    <rPh sb="5" eb="7">
      <t>ケイヒ</t>
    </rPh>
    <rPh sb="7" eb="9">
      <t>サンシュツ</t>
    </rPh>
    <rPh sb="9" eb="11">
      <t>ウチワケ</t>
    </rPh>
    <rPh sb="11" eb="12">
      <t>ショ</t>
    </rPh>
    <phoneticPr fontId="1"/>
  </si>
  <si>
    <t>管理的経費</t>
    <phoneticPr fontId="1"/>
  </si>
  <si>
    <t>①備品費
 （品名・規格・数量）</t>
    <phoneticPr fontId="1"/>
  </si>
  <si>
    <t>②管理費</t>
    <phoneticPr fontId="1"/>
  </si>
  <si>
    <t>Ａ～Ｏポイント</t>
    <phoneticPr fontId="1"/>
  </si>
  <si>
    <t>Ｐ～Ｑポイント）</t>
    <phoneticPr fontId="1"/>
  </si>
  <si>
    <t>目標とする症例数</t>
    <rPh sb="0" eb="2">
      <t>モクヒョウ</t>
    </rPh>
    <rPh sb="5" eb="8">
      <t>ショウレイスウ</t>
    </rPh>
    <phoneticPr fontId="1"/>
  </si>
  <si>
    <t>≪契約締結時≫</t>
    <rPh sb="1" eb="3">
      <t>ケイヤク</t>
    </rPh>
    <rPh sb="3" eb="5">
      <t>テイケツ</t>
    </rPh>
    <rPh sb="5" eb="6">
      <t>ジ</t>
    </rPh>
    <phoneticPr fontId="1"/>
  </si>
  <si>
    <t>治験課題名</t>
    <rPh sb="0" eb="2">
      <t>チケン</t>
    </rPh>
    <rPh sb="2" eb="4">
      <t>カダイ</t>
    </rPh>
    <rPh sb="4" eb="5">
      <t>メイ</t>
    </rPh>
    <phoneticPr fontId="1"/>
  </si>
  <si>
    <t>治験課題名     :</t>
    <rPh sb="0" eb="2">
      <t>チケン</t>
    </rPh>
    <rPh sb="2" eb="4">
      <t>カダイ</t>
    </rPh>
    <rPh sb="4" eb="5">
      <t>メイ</t>
    </rPh>
    <phoneticPr fontId="1"/>
  </si>
  <si>
    <t>件　×</t>
    <phoneticPr fontId="1"/>
  </si>
  <si>
    <t>臨床試験研究経費</t>
    <phoneticPr fontId="1"/>
  </si>
  <si>
    <t>被験者負担
軽減費</t>
    <phoneticPr fontId="1"/>
  </si>
  <si>
    <t>症例 ×</t>
    <rPh sb="0" eb="2">
      <t>ショウレイ</t>
    </rPh>
    <phoneticPr fontId="1"/>
  </si>
  <si>
    <t>間接経費</t>
    <phoneticPr fontId="1"/>
  </si>
  <si>
    <t>消費税</t>
    <rPh sb="0" eb="3">
      <t>ショウヒゼイ</t>
    </rPh>
    <phoneticPr fontId="1"/>
  </si>
  <si>
    <t>③管理費</t>
    <phoneticPr fontId="1"/>
  </si>
  <si>
    <t>箱 ×</t>
    <rPh sb="0" eb="1">
      <t>ハコ</t>
    </rPh>
    <phoneticPr fontId="1"/>
  </si>
  <si>
    <t>年×</t>
    <rPh sb="0" eb="1">
      <t>ネン</t>
    </rPh>
    <phoneticPr fontId="1"/>
  </si>
  <si>
    <t>円 ＋ 消費税</t>
    <rPh sb="0" eb="1">
      <t>エン</t>
    </rPh>
    <rPh sb="4" eb="7">
      <t>ショウヒゼイ</t>
    </rPh>
    <phoneticPr fontId="1"/>
  </si>
  <si>
    <t>円 ＋ 消費税</t>
    <rPh sb="0" eb="1">
      <t>エン</t>
    </rPh>
    <phoneticPr fontId="1"/>
  </si>
  <si>
    <t>円　＋</t>
    <rPh sb="0" eb="1">
      <t>エン</t>
    </rPh>
    <phoneticPr fontId="1"/>
  </si>
  <si>
    <t>□医療機器　□再生医療等製品</t>
    <rPh sb="1" eb="3">
      <t>イリョウ</t>
    </rPh>
    <rPh sb="3" eb="5">
      <t>キキ</t>
    </rPh>
    <rPh sb="7" eb="9">
      <t>サイセイ</t>
    </rPh>
    <rPh sb="9" eb="11">
      <t>イリョウ</t>
    </rPh>
    <rPh sb="11" eb="12">
      <t>トウ</t>
    </rPh>
    <rPh sb="12" eb="14">
      <t>セイヒン</t>
    </rPh>
    <phoneticPr fontId="1"/>
  </si>
  <si>
    <t>初回審査費用</t>
    <rPh sb="0" eb="2">
      <t>ショカイ</t>
    </rPh>
    <rPh sb="2" eb="4">
      <t>シンサ</t>
    </rPh>
    <rPh sb="4" eb="6">
      <t>ヒヨウ</t>
    </rPh>
    <phoneticPr fontId="1"/>
  </si>
  <si>
    <t>Ｄ</t>
    <phoneticPr fontId="1"/>
  </si>
  <si>
    <t>継続審査費用</t>
    <rPh sb="0" eb="2">
      <t>ケイゾク</t>
    </rPh>
    <rPh sb="2" eb="4">
      <t>シンサ</t>
    </rPh>
    <rPh sb="4" eb="6">
      <t>ヒヨウ</t>
    </rPh>
    <phoneticPr fontId="1"/>
  </si>
  <si>
    <t>通常開催以外の特別な対応</t>
    <phoneticPr fontId="1"/>
  </si>
  <si>
    <t>審査等経費</t>
    <phoneticPr fontId="1"/>
  </si>
  <si>
    <t>Ｅ</t>
    <phoneticPr fontId="1"/>
  </si>
  <si>
    <t>（Ａ＋Ｂ＋Ｃ＋Ｄ＋Ｅ）</t>
    <phoneticPr fontId="1"/>
  </si>
  <si>
    <t>（Ａ＋Ｂ＋Ｃ＋Ｄ①＋Ｄ②）× 0.2</t>
    <phoneticPr fontId="1"/>
  </si>
  <si>
    <t>①賃金（CRC、事務職員）</t>
    <phoneticPr fontId="1"/>
  </si>
  <si>
    <t>治験薬管理費</t>
    <rPh sb="0" eb="2">
      <t>チケン</t>
    </rPh>
    <rPh sb="2" eb="3">
      <t>ヤク</t>
    </rPh>
    <rPh sb="3" eb="5">
      <t>カンリ</t>
    </rPh>
    <rPh sb="5" eb="6">
      <t>ヒ</t>
    </rPh>
    <phoneticPr fontId="1"/>
  </si>
  <si>
    <t>治験薬管理・調製費用</t>
    <rPh sb="0" eb="3">
      <t>チケンヤク</t>
    </rPh>
    <rPh sb="3" eb="5">
      <t>カンリ</t>
    </rPh>
    <rPh sb="6" eb="8">
      <t>チョウセイ</t>
    </rPh>
    <rPh sb="8" eb="10">
      <t>ヒヨウ</t>
    </rPh>
    <phoneticPr fontId="1"/>
  </si>
  <si>
    <t>目標とする症例数：</t>
    <rPh sb="0" eb="2">
      <t>モクヒョウ</t>
    </rPh>
    <rPh sb="5" eb="7">
      <t>ショウレイ</t>
    </rPh>
    <rPh sb="7" eb="8">
      <t>スウ</t>
    </rPh>
    <phoneticPr fontId="1"/>
  </si>
  <si>
    <t>臨床試験研究経費</t>
    <phoneticPr fontId="1"/>
  </si>
  <si>
    <t>件　×</t>
  </si>
  <si>
    <t>②備品費</t>
    <rPh sb="1" eb="3">
      <t>ビヒン</t>
    </rPh>
    <rPh sb="3" eb="4">
      <t>ヒ</t>
    </rPh>
    <phoneticPr fontId="1"/>
  </si>
  <si>
    <t>④管理費</t>
    <phoneticPr fontId="1"/>
  </si>
  <si>
    <t>その他の経費</t>
    <rPh sb="2" eb="3">
      <t>タ</t>
    </rPh>
    <rPh sb="4" eb="6">
      <t>ケイヒ</t>
    </rPh>
    <phoneticPr fontId="1"/>
  </si>
  <si>
    <t>上記以外に発生する費用</t>
    <rPh sb="0" eb="2">
      <t>ジョウキ</t>
    </rPh>
    <rPh sb="2" eb="4">
      <t>イガイ</t>
    </rPh>
    <rPh sb="5" eb="7">
      <t>ハッセイ</t>
    </rPh>
    <rPh sb="9" eb="11">
      <t>ヒヨウ</t>
    </rPh>
    <phoneticPr fontId="1"/>
  </si>
  <si>
    <t>②追加対応業務費
重篤な有害事象報告 第1報</t>
    <rPh sb="1" eb="3">
      <t>ツイカ</t>
    </rPh>
    <rPh sb="3" eb="5">
      <t>タイオウ</t>
    </rPh>
    <rPh sb="5" eb="7">
      <t>ギョウム</t>
    </rPh>
    <rPh sb="7" eb="8">
      <t>ヒ</t>
    </rPh>
    <rPh sb="9" eb="11">
      <t>ジュウトク</t>
    </rPh>
    <rPh sb="12" eb="14">
      <t>ユウガイ</t>
    </rPh>
    <rPh sb="14" eb="16">
      <t>ジショウ</t>
    </rPh>
    <rPh sb="16" eb="18">
      <t>ホウコク</t>
    </rPh>
    <rPh sb="19" eb="20">
      <t>ダイ</t>
    </rPh>
    <rPh sb="21" eb="22">
      <t>ホウ</t>
    </rPh>
    <phoneticPr fontId="1"/>
  </si>
  <si>
    <t>②追加対応業務費
同　第2報以降</t>
    <rPh sb="9" eb="10">
      <t>ドウ</t>
    </rPh>
    <rPh sb="11" eb="12">
      <t>ダイ</t>
    </rPh>
    <rPh sb="13" eb="14">
      <t>ホウ</t>
    </rPh>
    <rPh sb="14" eb="16">
      <t>イコウ</t>
    </rPh>
    <phoneticPr fontId="1"/>
  </si>
  <si>
    <t>②追加対応業務費
その他生存確認等</t>
    <rPh sb="11" eb="12">
      <t>タ</t>
    </rPh>
    <rPh sb="12" eb="14">
      <t>セイゾン</t>
    </rPh>
    <rPh sb="14" eb="16">
      <t>カクニン</t>
    </rPh>
    <rPh sb="16" eb="17">
      <t>トウ</t>
    </rPh>
    <phoneticPr fontId="1"/>
  </si>
  <si>
    <t>③文書保管費</t>
    <rPh sb="1" eb="3">
      <t>ブンショ</t>
    </rPh>
    <rPh sb="3" eb="6">
      <t>ホカンヒ</t>
    </rPh>
    <phoneticPr fontId="1"/>
  </si>
  <si>
    <t xml:space="preserve">円　× </t>
    <rPh sb="0" eb="1">
      <t>エン</t>
    </rPh>
    <phoneticPr fontId="1"/>
  </si>
  <si>
    <t>≪前納_契約締結時≫</t>
    <rPh sb="1" eb="3">
      <t>ゼンノウ</t>
    </rPh>
    <rPh sb="4" eb="6">
      <t>ケイヤク</t>
    </rPh>
    <rPh sb="6" eb="8">
      <t>テイケツ</t>
    </rPh>
    <rPh sb="8" eb="9">
      <t>ジ</t>
    </rPh>
    <phoneticPr fontId="1"/>
  </si>
  <si>
    <t>）</t>
    <phoneticPr fontId="1"/>
  </si>
  <si>
    <t xml:space="preserve">例 </t>
    <rPh sb="0" eb="1">
      <t>レイ</t>
    </rPh>
    <phoneticPr fontId="1"/>
  </si>
  <si>
    <t>（</t>
    <phoneticPr fontId="1"/>
  </si>
  <si>
    <t>×</t>
    <phoneticPr fontId="1"/>
  </si>
  <si>
    <t>×</t>
    <phoneticPr fontId="1"/>
  </si>
  <si>
    <t>旭医様式7-2（歯科）</t>
    <rPh sb="0" eb="1">
      <t>キョク</t>
    </rPh>
    <rPh sb="1" eb="2">
      <t>イ</t>
    </rPh>
    <rPh sb="2" eb="4">
      <t>ヨウシキ</t>
    </rPh>
    <rPh sb="8" eb="10">
      <t>シカ</t>
    </rPh>
    <phoneticPr fontId="1"/>
  </si>
  <si>
    <t>1.　</t>
    <phoneticPr fontId="1"/>
  </si>
  <si>
    <t>2.　</t>
  </si>
  <si>
    <t>3.　</t>
  </si>
  <si>
    <t>4.　</t>
  </si>
  <si>
    <t>5.　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</si>
  <si>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</si>
  <si>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</si>
  <si>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</si>
  <si>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</si>
  <si>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</si>
  <si>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</si>
  <si>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（A+B+C+D+E+F）</t>
    <phoneticPr fontId="1"/>
  </si>
  <si>
    <t>(1)</t>
    <phoneticPr fontId="1"/>
  </si>
  <si>
    <t>(2)</t>
    <phoneticPr fontId="1"/>
  </si>
  <si>
    <t>(1)× 0.3</t>
    <phoneticPr fontId="1"/>
  </si>
  <si>
    <t>(1)＋(2)</t>
    <phoneticPr fontId="1"/>
  </si>
  <si>
    <t>（A+B+C+D+E①～③＋F）× 0.2</t>
    <phoneticPr fontId="1"/>
  </si>
  <si>
    <t>1症例あたりのポイント×症例数）</t>
    <phoneticPr fontId="1"/>
  </si>
  <si>
    <t>2.</t>
    <phoneticPr fontId="1"/>
  </si>
  <si>
    <t>1.</t>
    <phoneticPr fontId="1"/>
  </si>
  <si>
    <t>3.</t>
    <phoneticPr fontId="1"/>
  </si>
  <si>
    <t>4.</t>
    <phoneticPr fontId="1"/>
  </si>
  <si>
    <t>5.</t>
    <phoneticPr fontId="1"/>
  </si>
  <si>
    <t>D</t>
    <phoneticPr fontId="1"/>
  </si>
  <si>
    <t>（A+B+C+D①）× 0.2</t>
    <phoneticPr fontId="1"/>
  </si>
  <si>
    <t>（A+B+C+D）</t>
    <phoneticPr fontId="1"/>
  </si>
  <si>
    <t>(1)</t>
    <phoneticPr fontId="1"/>
  </si>
  <si>
    <t>（A+B+C+D+E+F）</t>
    <phoneticPr fontId="1"/>
  </si>
  <si>
    <t>④管理費</t>
    <phoneticPr fontId="1"/>
  </si>
  <si>
    <t>経費算出内訳書</t>
    <rPh sb="0" eb="2">
      <t>ケイヒ</t>
    </rPh>
    <rPh sb="2" eb="4">
      <t>サンシュツ</t>
    </rPh>
    <rPh sb="4" eb="6">
      <t>ウチワケ</t>
    </rPh>
    <rPh sb="6" eb="7">
      <t>ショ</t>
    </rPh>
    <phoneticPr fontId="1"/>
  </si>
  <si>
    <t>経費算出内訳書（歯科用医薬品）</t>
    <rPh sb="0" eb="2">
      <t>ケイヒ</t>
    </rPh>
    <rPh sb="2" eb="4">
      <t>サンシュツ</t>
    </rPh>
    <rPh sb="4" eb="6">
      <t>ウチワケ</t>
    </rPh>
    <rPh sb="6" eb="7">
      <t>ショ</t>
    </rPh>
    <rPh sb="8" eb="10">
      <t>シカ</t>
    </rPh>
    <rPh sb="10" eb="11">
      <t>ヨウ</t>
    </rPh>
    <rPh sb="11" eb="14">
      <t>イヤクヒン</t>
    </rPh>
    <phoneticPr fontId="1"/>
  </si>
  <si>
    <t>治験依頼者</t>
    <phoneticPr fontId="1"/>
  </si>
  <si>
    <t>≪西暦　　　　年　　月～　　年　　月≫</t>
    <rPh sb="1" eb="3">
      <t>セイレキ</t>
    </rPh>
    <rPh sb="14" eb="15">
      <t>ネン</t>
    </rPh>
    <phoneticPr fontId="1"/>
  </si>
  <si>
    <t>□　1例目</t>
    <rPh sb="3" eb="5">
      <t>レイメ</t>
    </rPh>
    <phoneticPr fontId="1"/>
  </si>
  <si>
    <t>□　2例目以降</t>
    <rPh sb="3" eb="5">
      <t>レイメ</t>
    </rPh>
    <rPh sb="5" eb="7">
      <t>イコウ</t>
    </rPh>
    <phoneticPr fontId="1"/>
  </si>
  <si>
    <t>×1例目 ）</t>
    <rPh sb="2" eb="4">
      <t>レイメ</t>
    </rPh>
    <phoneticPr fontId="1"/>
  </si>
  <si>
    <t>1/10</t>
    <phoneticPr fontId="1"/>
  </si>
  <si>
    <t>（1症例あたりのポイント×症例数）
　　　　＋（1例目のみ１契約あたりのポイント）</t>
    <rPh sb="25" eb="26">
      <t>レイ</t>
    </rPh>
    <rPh sb="26" eb="27">
      <t>メ</t>
    </rPh>
    <phoneticPr fontId="1"/>
  </si>
  <si>
    <t>（1症例あたりのポイント×症例数）
　　　　　　＋（1例目のみ１契約あたりのポイント）</t>
    <rPh sb="27" eb="28">
      <t>レイ</t>
    </rPh>
    <rPh sb="28" eb="29">
      <t>メ</t>
    </rPh>
    <phoneticPr fontId="1"/>
  </si>
  <si>
    <t>脱落症例費</t>
    <rPh sb="0" eb="2">
      <t>ダツラク</t>
    </rPh>
    <rPh sb="2" eb="4">
      <t>ショウレイ</t>
    </rPh>
    <rPh sb="4" eb="5">
      <t>ヒ</t>
    </rPh>
    <phoneticPr fontId="1"/>
  </si>
  <si>
    <t>例　×</t>
    <rPh sb="0" eb="1">
      <t>レイ</t>
    </rPh>
    <phoneticPr fontId="1"/>
  </si>
  <si>
    <t>①賃金（脱落症例）</t>
    <rPh sb="4" eb="6">
      <t>ダツラク</t>
    </rPh>
    <rPh sb="6" eb="8">
      <t>ショウレイ</t>
    </rPh>
    <phoneticPr fontId="1"/>
  </si>
  <si>
    <t>臨床試験研究経費</t>
    <phoneticPr fontId="1"/>
  </si>
  <si>
    <t>小　　　　計</t>
    <rPh sb="0" eb="1">
      <t>ショウ</t>
    </rPh>
    <rPh sb="5" eb="6">
      <t>ケイ</t>
    </rPh>
    <phoneticPr fontId="1"/>
  </si>
  <si>
    <t>例</t>
    <rPh sb="0" eb="1">
      <t>レイ</t>
    </rPh>
    <phoneticPr fontId="1"/>
  </si>
  <si>
    <t xml:space="preserve">例　× </t>
    <rPh sb="0" eb="1">
      <t>レイ</t>
    </rPh>
    <phoneticPr fontId="1"/>
  </si>
  <si>
    <t>①賃金（症例登録時）</t>
    <rPh sb="4" eb="6">
      <t>ショウレイ</t>
    </rPh>
    <rPh sb="6" eb="8">
      <t>トウロク</t>
    </rPh>
    <rPh sb="8" eb="9">
      <t>ジ</t>
    </rPh>
    <phoneticPr fontId="1"/>
  </si>
  <si>
    <t>①賃金（症例登録時・1年間経過時）</t>
    <rPh sb="4" eb="6">
      <t>ショウレイ</t>
    </rPh>
    <rPh sb="6" eb="8">
      <t>トウロク</t>
    </rPh>
    <rPh sb="8" eb="9">
      <t>ジ</t>
    </rPh>
    <rPh sb="11" eb="13">
      <t>ネンカン</t>
    </rPh>
    <rPh sb="13" eb="15">
      <t>ケイカ</t>
    </rPh>
    <rPh sb="15" eb="16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</si>
</sst>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&quot;（うち消費税額　&quot;#,##0&quot;　円）&quot;"/>
    <numFmt numFmtId="178" formatCode="#,##0_ "/>
    <numFmt numFmtId="179" formatCode="#,##0&quot;例&quot;"/>
    <numFmt numFmtId="180" formatCode="0_);[Red]\(0\)"/>
    <numFmt numFmtId="181" formatCode="#,##0&quot;　　例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Fill="1" applyAlignment="1"/>
    <xf numFmtId="0" fontId="2" fillId="0" borderId="9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 shrinkToFit="1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9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left" vertical="center"/>
    </xf>
    <xf numFmtId="0" fontId="4" fillId="0" borderId="0" xfId="0" applyFont="1" applyAlignment="1"/>
    <xf numFmtId="0" fontId="2" fillId="0" borderId="9" xfId="0" applyFont="1" applyBorder="1" applyAlignment="1"/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 shrinkToFit="1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vertical="center" wrapText="1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77" fontId="6" fillId="0" borderId="17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 shrinkToFit="1"/>
    </xf>
    <xf numFmtId="0" fontId="2" fillId="0" borderId="18" xfId="0" quotePrefix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 shrinkToFit="1"/>
    </xf>
    <xf numFmtId="177" fontId="2" fillId="0" borderId="6" xfId="0" applyNumberFormat="1" applyFont="1" applyBorder="1" applyAlignment="1">
      <alignment vertical="center"/>
    </xf>
    <xf numFmtId="177" fontId="2" fillId="0" borderId="17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vertical="center" shrinkToFit="1"/>
    </xf>
    <xf numFmtId="0" fontId="2" fillId="0" borderId="3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vertical="center" shrinkToFit="1"/>
    </xf>
    <xf numFmtId="3" fontId="6" fillId="0" borderId="9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6" fillId="0" borderId="0" xfId="0" applyFont="1" applyAlignment="1">
      <alignment horizontal="right"/>
    </xf>
    <xf numFmtId="177" fontId="5" fillId="0" borderId="15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 shrinkToFit="1"/>
    </xf>
    <xf numFmtId="177" fontId="5" fillId="0" borderId="15" xfId="0" applyNumberFormat="1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1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horizontal="left" vertical="center" shrinkToFit="1"/>
    </xf>
    <xf numFmtId="176" fontId="2" fillId="0" borderId="31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 shrinkToFi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vertical="center" shrinkToFit="1"/>
    </xf>
    <xf numFmtId="3" fontId="6" fillId="0" borderId="30" xfId="0" applyNumberFormat="1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center" vertical="center" wrapText="1" shrinkToFit="1"/>
    </xf>
    <xf numFmtId="178" fontId="6" fillId="2" borderId="1" xfId="0" applyNumberFormat="1" applyFont="1" applyFill="1" applyBorder="1" applyAlignment="1">
      <alignment vertical="center" shrinkToFit="1"/>
    </xf>
    <xf numFmtId="0" fontId="6" fillId="2" borderId="30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30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9" fontId="6" fillId="0" borderId="2" xfId="0" applyNumberFormat="1" applyFont="1" applyBorder="1" applyAlignment="1">
      <alignment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0" xfId="0" applyNumberFormat="1" applyFont="1" applyFill="1" applyBorder="1" applyAlignment="1">
      <alignment horizontal="center" vertical="center" wrapText="1" shrinkToFit="1"/>
    </xf>
    <xf numFmtId="3" fontId="6" fillId="2" borderId="0" xfId="0" applyNumberFormat="1" applyFont="1" applyFill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 shrinkToFit="1"/>
    </xf>
    <xf numFmtId="0" fontId="2" fillId="0" borderId="6" xfId="0" applyFont="1" applyBorder="1" applyAlignment="1">
      <alignment horizontal="left" vertical="center"/>
    </xf>
    <xf numFmtId="0" fontId="2" fillId="0" borderId="37" xfId="0" quotePrefix="1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0" xfId="0" applyFont="1" applyBorder="1" applyAlignment="1">
      <alignment vertical="center" wrapText="1" shrinkToFit="1"/>
    </xf>
    <xf numFmtId="0" fontId="6" fillId="2" borderId="33" xfId="0" applyFont="1" applyFill="1" applyBorder="1" applyAlignment="1">
      <alignment horizontal="center" vertical="center" wrapText="1" shrinkToFit="1"/>
    </xf>
    <xf numFmtId="3" fontId="6" fillId="0" borderId="33" xfId="0" applyNumberFormat="1" applyFont="1" applyBorder="1" applyAlignment="1">
      <alignment vertical="center" wrapText="1" shrinkToFit="1"/>
    </xf>
    <xf numFmtId="0" fontId="6" fillId="0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3" fontId="6" fillId="0" borderId="0" xfId="0" applyNumberFormat="1" applyFont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8" xfId="0" applyFont="1" applyBorder="1"/>
    <xf numFmtId="0" fontId="2" fillId="0" borderId="10" xfId="0" applyFont="1" applyBorder="1"/>
    <xf numFmtId="0" fontId="6" fillId="0" borderId="5" xfId="0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 wrapText="1" shrinkToFit="1"/>
    </xf>
    <xf numFmtId="0" fontId="6" fillId="0" borderId="42" xfId="0" applyFont="1" applyBorder="1" applyAlignment="1">
      <alignment vertical="center" shrinkToFit="1"/>
    </xf>
    <xf numFmtId="0" fontId="6" fillId="0" borderId="42" xfId="0" applyFont="1" applyBorder="1" applyAlignment="1">
      <alignment horizontal="left" vertical="center"/>
    </xf>
    <xf numFmtId="176" fontId="2" fillId="0" borderId="43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44" xfId="0" applyFont="1" applyBorder="1" applyAlignment="1">
      <alignment vertical="center" shrinkToFit="1"/>
    </xf>
    <xf numFmtId="0" fontId="6" fillId="2" borderId="42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vertical="center" shrinkToFit="1"/>
    </xf>
    <xf numFmtId="3" fontId="6" fillId="0" borderId="42" xfId="0" applyNumberFormat="1" applyFont="1" applyFill="1" applyBorder="1" applyAlignment="1">
      <alignment horizontal="center" vertical="center" shrinkToFit="1"/>
    </xf>
    <xf numFmtId="49" fontId="6" fillId="0" borderId="45" xfId="0" applyNumberFormat="1" applyFont="1" applyFill="1" applyBorder="1" applyAlignment="1">
      <alignment horizontal="center" vertical="center" shrinkToFit="1"/>
    </xf>
    <xf numFmtId="3" fontId="6" fillId="0" borderId="42" xfId="0" applyNumberFormat="1" applyFont="1" applyBorder="1" applyAlignment="1">
      <alignment vertical="center" wrapText="1" shrinkToFit="1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176" fontId="2" fillId="0" borderId="46" xfId="0" applyNumberFormat="1" applyFont="1" applyBorder="1" applyAlignment="1">
      <alignment horizontal="right" vertical="center"/>
    </xf>
    <xf numFmtId="180" fontId="6" fillId="2" borderId="0" xfId="0" applyNumberFormat="1" applyFont="1" applyFill="1" applyBorder="1" applyAlignment="1">
      <alignment horizontal="center" vertical="center" wrapText="1" shrinkToFit="1"/>
    </xf>
    <xf numFmtId="176" fontId="2" fillId="0" borderId="47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vertical="center" wrapText="1" shrinkToFit="1"/>
    </xf>
    <xf numFmtId="0" fontId="6" fillId="0" borderId="3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3" fontId="6" fillId="0" borderId="42" xfId="0" applyNumberFormat="1" applyFont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2" borderId="4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 vertical="center" wrapText="1" shrinkToFit="1"/>
    </xf>
    <xf numFmtId="0" fontId="6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left" vertical="center"/>
    </xf>
    <xf numFmtId="49" fontId="2" fillId="0" borderId="0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49" fontId="2" fillId="0" borderId="2" xfId="0" quotePrefix="1" applyNumberFormat="1" applyFont="1" applyBorder="1" applyAlignment="1">
      <alignment horizontal="left" vertical="center"/>
    </xf>
    <xf numFmtId="49" fontId="2" fillId="0" borderId="18" xfId="0" quotePrefix="1" applyNumberFormat="1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13" fillId="0" borderId="0" xfId="0" applyNumberFormat="1" applyFont="1"/>
    <xf numFmtId="176" fontId="2" fillId="0" borderId="50" xfId="0" applyNumberFormat="1" applyFont="1" applyBorder="1" applyAlignment="1">
      <alignment horizontal="right" vertical="center"/>
    </xf>
    <xf numFmtId="0" fontId="2" fillId="0" borderId="51" xfId="0" applyFont="1" applyBorder="1" applyAlignment="1">
      <alignment horizontal="left" vertical="center" wrapText="1" shrinkToFit="1"/>
    </xf>
    <xf numFmtId="0" fontId="2" fillId="0" borderId="52" xfId="0" applyFont="1" applyBorder="1" applyAlignment="1">
      <alignment vertical="center" wrapText="1" shrinkToFit="1"/>
    </xf>
    <xf numFmtId="0" fontId="6" fillId="2" borderId="30" xfId="0" applyFont="1" applyFill="1" applyBorder="1" applyAlignment="1">
      <alignment horizontal="center" vertical="center" shrinkToFit="1"/>
    </xf>
    <xf numFmtId="3" fontId="6" fillId="0" borderId="30" xfId="0" applyNumberFormat="1" applyFont="1" applyBorder="1" applyAlignment="1">
      <alignment vertical="center" wrapText="1" shrinkToFit="1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 shrinkToFit="1"/>
    </xf>
    <xf numFmtId="0" fontId="6" fillId="2" borderId="54" xfId="0" applyFont="1" applyFill="1" applyBorder="1" applyAlignment="1">
      <alignment horizontal="center" vertical="center" shrinkToFit="1"/>
    </xf>
    <xf numFmtId="3" fontId="6" fillId="0" borderId="54" xfId="0" applyNumberFormat="1" applyFont="1" applyBorder="1" applyAlignment="1">
      <alignment vertical="center" wrapText="1" shrinkToFit="1"/>
    </xf>
    <xf numFmtId="0" fontId="6" fillId="0" borderId="54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2" fillId="0" borderId="55" xfId="0" applyFont="1" applyBorder="1" applyAlignment="1">
      <alignment vertical="center" wrapText="1" shrinkToFit="1"/>
    </xf>
    <xf numFmtId="176" fontId="2" fillId="0" borderId="56" xfId="0" applyNumberFormat="1" applyFont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3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7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0" fontId="2" fillId="0" borderId="51" xfId="0" applyFont="1" applyBorder="1" applyAlignment="1">
      <alignment vertical="center"/>
    </xf>
    <xf numFmtId="0" fontId="2" fillId="0" borderId="39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49" fontId="2" fillId="0" borderId="58" xfId="0" quotePrefix="1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7" xfId="0" applyFont="1" applyBorder="1" applyAlignment="1">
      <alignment vertical="center" wrapText="1" shrinkToFit="1"/>
    </xf>
    <xf numFmtId="0" fontId="2" fillId="0" borderId="45" xfId="0" applyFont="1" applyBorder="1" applyAlignment="1">
      <alignment vertical="center" wrapText="1" shrinkToFit="1"/>
    </xf>
    <xf numFmtId="0" fontId="2" fillId="0" borderId="59" xfId="0" applyFont="1" applyBorder="1" applyAlignment="1">
      <alignment vertical="center" wrapText="1" shrinkToFit="1"/>
    </xf>
    <xf numFmtId="0" fontId="2" fillId="0" borderId="42" xfId="0" applyFont="1" applyBorder="1" applyAlignment="1">
      <alignment vertical="center" wrapText="1" shrinkToFit="1"/>
    </xf>
    <xf numFmtId="0" fontId="2" fillId="0" borderId="45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176" fontId="2" fillId="0" borderId="23" xfId="0" applyNumberFormat="1" applyFont="1" applyBorder="1" applyAlignment="1">
      <alignment horizontal="right" vertical="center"/>
    </xf>
    <xf numFmtId="0" fontId="2" fillId="0" borderId="3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 wrapText="1" shrinkToFit="1"/>
    </xf>
    <xf numFmtId="179" fontId="2" fillId="0" borderId="2" xfId="0" applyNumberFormat="1" applyFont="1" applyBorder="1" applyAlignment="1">
      <alignment vertical="center"/>
    </xf>
    <xf numFmtId="180" fontId="2" fillId="0" borderId="2" xfId="0" applyNumberFormat="1" applyFont="1" applyBorder="1" applyAlignment="1">
      <alignment vertical="center"/>
    </xf>
    <xf numFmtId="180" fontId="6" fillId="2" borderId="30" xfId="0" applyNumberFormat="1" applyFont="1" applyFill="1" applyBorder="1" applyAlignment="1">
      <alignment horizontal="center" vertical="center" shrinkToFit="1"/>
    </xf>
    <xf numFmtId="181" fontId="2" fillId="0" borderId="2" xfId="0" applyNumberFormat="1" applyFont="1" applyBorder="1" applyAlignment="1">
      <alignment vertical="center"/>
    </xf>
    <xf numFmtId="176" fontId="2" fillId="0" borderId="69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left" vertical="center" wrapText="1"/>
    </xf>
    <xf numFmtId="176" fontId="2" fillId="0" borderId="23" xfId="0" applyNumberFormat="1" applyFont="1" applyBorder="1" applyAlignment="1">
      <alignment horizontal="right" vertical="center"/>
    </xf>
    <xf numFmtId="0" fontId="2" fillId="0" borderId="35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0" fontId="6" fillId="2" borderId="11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 shrinkToFit="1"/>
    </xf>
    <xf numFmtId="0" fontId="6" fillId="2" borderId="4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6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3" fontId="6" fillId="0" borderId="30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/>
    </xf>
    <xf numFmtId="181" fontId="2" fillId="0" borderId="2" xfId="0" applyNumberFormat="1" applyFont="1" applyBorder="1" applyAlignment="1">
      <alignment horizontal="left"/>
    </xf>
    <xf numFmtId="0" fontId="2" fillId="0" borderId="14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176" fontId="6" fillId="0" borderId="33" xfId="0" applyNumberFormat="1" applyFont="1" applyFill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0" fontId="2" fillId="0" borderId="63" xfId="0" quotePrefix="1" applyFont="1" applyBorder="1" applyAlignment="1">
      <alignment horizontal="center" vertical="center"/>
    </xf>
    <xf numFmtId="0" fontId="2" fillId="0" borderId="35" xfId="0" quotePrefix="1" applyFont="1" applyBorder="1" applyAlignment="1">
      <alignment horizontal="center" vertical="center"/>
    </xf>
    <xf numFmtId="0" fontId="2" fillId="0" borderId="49" xfId="0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60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 shrinkToFit="1"/>
    </xf>
    <xf numFmtId="0" fontId="2" fillId="0" borderId="6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3" fontId="6" fillId="2" borderId="30" xfId="0" applyNumberFormat="1" applyFont="1" applyFill="1" applyBorder="1" applyAlignment="1">
      <alignment horizontal="center" vertical="center" shrinkToFit="1"/>
    </xf>
    <xf numFmtId="176" fontId="6" fillId="0" borderId="30" xfId="0" applyNumberFormat="1" applyFont="1" applyFill="1" applyBorder="1" applyAlignment="1">
      <alignment horizontal="center" vertical="center" shrinkToFit="1"/>
    </xf>
    <xf numFmtId="176" fontId="6" fillId="0" borderId="42" xfId="0" applyNumberFormat="1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quotePrefix="1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176" fontId="6" fillId="2" borderId="15" xfId="0" applyNumberFormat="1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54" xfId="0" applyNumberFormat="1" applyFont="1" applyFill="1" applyBorder="1" applyAlignment="1">
      <alignment horizontal="center" vertical="center" shrinkToFit="1"/>
    </xf>
    <xf numFmtId="0" fontId="2" fillId="0" borderId="68" xfId="0" quotePrefix="1" applyFont="1" applyBorder="1" applyAlignment="1">
      <alignment horizontal="center" vertical="center"/>
    </xf>
    <xf numFmtId="0" fontId="2" fillId="0" borderId="64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6" fillId="2" borderId="66" xfId="0" applyNumberFormat="1" applyFont="1" applyFill="1" applyBorder="1" applyAlignment="1">
      <alignment horizontal="center" vertical="center" wrapText="1" shrinkToFit="1"/>
    </xf>
    <xf numFmtId="0" fontId="2" fillId="0" borderId="53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28"/>
  <sheetViews>
    <sheetView topLeftCell="A7" zoomScaleNormal="100" workbookViewId="0">
      <selection activeCell="D10" sqref="D10:J10"/>
    </sheetView>
  </sheetViews>
  <sheetFormatPr defaultRowHeight="12" x14ac:dyDescent="0.15"/>
  <cols>
    <col min="1" max="1" width="3.75" style="1" customWidth="1"/>
    <col min="2" max="2" width="15.625" style="1" customWidth="1"/>
    <col min="3" max="3" width="3.625" style="1" customWidth="1"/>
    <col min="4" max="4" width="22.625" style="1" customWidth="1"/>
    <col min="5" max="5" width="2.375" style="1" customWidth="1"/>
    <col min="6" max="7" width="5.875" style="20" customWidth="1"/>
    <col min="8" max="8" width="4.25" style="20" customWidth="1"/>
    <col min="9" max="9" width="4.75" style="20" customWidth="1"/>
    <col min="10" max="10" width="7.375" style="20" customWidth="1"/>
    <col min="11" max="11" width="9.25" style="20" customWidth="1"/>
    <col min="12" max="12" width="13" style="20" customWidth="1"/>
    <col min="13" max="13" width="16.5" style="1" customWidth="1"/>
    <col min="14" max="16384" width="9" style="1"/>
  </cols>
  <sheetData>
    <row r="1" spans="1:13" ht="15" customHeight="1" x14ac:dyDescent="0.15">
      <c r="A1" s="1" t="s">
        <v>47</v>
      </c>
      <c r="E1" s="20"/>
      <c r="J1" s="1"/>
      <c r="K1" s="1"/>
      <c r="L1" s="1"/>
    </row>
    <row r="2" spans="1:13" ht="14.25" customHeight="1" x14ac:dyDescent="0.15">
      <c r="F2" s="1"/>
      <c r="G2" s="1"/>
      <c r="H2" s="239" t="s">
        <v>40</v>
      </c>
      <c r="I2" s="240"/>
      <c r="J2" s="84"/>
      <c r="K2" s="85"/>
      <c r="L2" s="86"/>
    </row>
    <row r="3" spans="1:13" ht="14.25" customHeight="1" x14ac:dyDescent="0.15">
      <c r="F3" s="1"/>
      <c r="G3" s="1"/>
      <c r="H3" s="241" t="s">
        <v>41</v>
      </c>
      <c r="I3" s="242"/>
      <c r="J3" s="84" t="s">
        <v>42</v>
      </c>
      <c r="K3" s="85" t="s">
        <v>44</v>
      </c>
      <c r="L3" s="86"/>
    </row>
    <row r="4" spans="1:13" ht="16.5" customHeight="1" x14ac:dyDescent="0.15">
      <c r="F4" s="1"/>
      <c r="G4" s="1"/>
      <c r="H4" s="243"/>
      <c r="I4" s="244"/>
      <c r="J4" s="84" t="s">
        <v>43</v>
      </c>
      <c r="K4" s="85" t="s">
        <v>72</v>
      </c>
      <c r="L4" s="86"/>
    </row>
    <row r="5" spans="1:13" ht="15" customHeight="1" x14ac:dyDescent="0.15">
      <c r="A5" s="15"/>
      <c r="B5" s="15"/>
      <c r="F5" s="1"/>
      <c r="G5" s="1"/>
      <c r="L5" s="77" t="s">
        <v>96</v>
      </c>
    </row>
    <row r="6" spans="1:13" ht="21" x14ac:dyDescent="0.2">
      <c r="A6" s="247" t="s">
        <v>50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</row>
    <row r="7" spans="1:13" ht="14.25" customHeight="1" x14ac:dyDescent="0.15">
      <c r="A7" s="2"/>
      <c r="B7" s="2"/>
      <c r="C7" s="2"/>
      <c r="D7" s="2"/>
      <c r="E7" s="2"/>
      <c r="F7" s="21"/>
      <c r="G7" s="21"/>
      <c r="H7" s="21"/>
      <c r="I7" s="21"/>
      <c r="J7" s="21"/>
      <c r="K7" s="21"/>
      <c r="L7" s="21"/>
      <c r="M7" s="2"/>
    </row>
    <row r="8" spans="1:13" ht="21.75" customHeight="1" x14ac:dyDescent="0.15">
      <c r="A8" s="3" t="s">
        <v>9</v>
      </c>
      <c r="B8" s="275" t="s">
        <v>36</v>
      </c>
      <c r="C8" s="275"/>
      <c r="D8" s="275"/>
      <c r="E8" s="275"/>
      <c r="F8" s="275"/>
      <c r="G8" s="275"/>
      <c r="H8" s="275"/>
      <c r="I8" s="275"/>
      <c r="J8" s="275"/>
      <c r="K8" s="22"/>
      <c r="L8" s="22"/>
      <c r="M8" s="4"/>
    </row>
    <row r="9" spans="1:13" ht="21.75" customHeight="1" x14ac:dyDescent="0.15">
      <c r="A9" s="3" t="s">
        <v>4</v>
      </c>
      <c r="B9" s="254" t="s">
        <v>37</v>
      </c>
      <c r="C9" s="254"/>
      <c r="D9" s="254"/>
      <c r="E9" s="254"/>
      <c r="F9" s="254"/>
      <c r="G9" s="254"/>
      <c r="H9" s="254"/>
      <c r="I9" s="254"/>
      <c r="J9" s="254"/>
      <c r="K9" s="22"/>
      <c r="L9" s="22"/>
      <c r="M9" s="4"/>
    </row>
    <row r="10" spans="1:13" ht="21.75" customHeight="1" x14ac:dyDescent="0.15">
      <c r="A10" s="3" t="s">
        <v>5</v>
      </c>
      <c r="B10" s="254" t="s">
        <v>59</v>
      </c>
      <c r="C10" s="254"/>
      <c r="D10" s="254"/>
      <c r="E10" s="254"/>
      <c r="F10" s="254"/>
      <c r="G10" s="254"/>
      <c r="H10" s="254"/>
      <c r="I10" s="254"/>
      <c r="J10" s="254"/>
      <c r="K10" s="22"/>
      <c r="L10" s="22"/>
      <c r="M10" s="6"/>
    </row>
    <row r="11" spans="1:13" ht="21.75" customHeight="1" x14ac:dyDescent="0.15">
      <c r="A11" s="5" t="s">
        <v>6</v>
      </c>
      <c r="B11" s="254" t="s">
        <v>84</v>
      </c>
      <c r="C11" s="254"/>
      <c r="D11" s="255">
        <v>0</v>
      </c>
      <c r="E11" s="255"/>
      <c r="F11" s="255"/>
      <c r="G11" s="255"/>
      <c r="H11" s="255"/>
      <c r="I11" s="255"/>
      <c r="J11" s="255"/>
      <c r="K11" s="23"/>
      <c r="L11" s="23"/>
      <c r="M11" s="4"/>
    </row>
    <row r="12" spans="1:13" ht="35.25" customHeight="1" x14ac:dyDescent="0.15">
      <c r="A12" s="7" t="s">
        <v>7</v>
      </c>
      <c r="B12" s="31" t="s">
        <v>3</v>
      </c>
      <c r="C12" s="8"/>
      <c r="D12" s="4"/>
      <c r="E12" s="4"/>
      <c r="F12" s="24"/>
      <c r="G12" s="24"/>
      <c r="H12" s="24"/>
      <c r="I12" s="24"/>
      <c r="J12" s="24"/>
      <c r="K12" s="24"/>
      <c r="L12" s="24"/>
      <c r="M12" s="4"/>
    </row>
    <row r="13" spans="1:13" ht="6.75" customHeight="1" thickBot="1" x14ac:dyDescent="0.2"/>
    <row r="14" spans="1:13" ht="30" customHeight="1" thickBot="1" x14ac:dyDescent="0.2">
      <c r="A14" s="79"/>
      <c r="B14" s="41" t="s">
        <v>0</v>
      </c>
      <c r="C14" s="42"/>
      <c r="D14" s="42" t="s">
        <v>1</v>
      </c>
      <c r="E14" s="65"/>
      <c r="F14" s="43"/>
      <c r="G14" s="43"/>
      <c r="H14" s="43"/>
      <c r="I14" s="43"/>
      <c r="J14" s="43"/>
      <c r="K14" s="256" t="s">
        <v>46</v>
      </c>
      <c r="L14" s="257"/>
    </row>
    <row r="15" spans="1:13" ht="39.950000000000003" customHeight="1" x14ac:dyDescent="0.15">
      <c r="A15" s="117" t="s">
        <v>17</v>
      </c>
      <c r="B15" s="114" t="s">
        <v>77</v>
      </c>
      <c r="C15" s="89"/>
      <c r="D15" s="34" t="s">
        <v>73</v>
      </c>
      <c r="E15" s="123"/>
      <c r="F15" s="153">
        <v>1</v>
      </c>
      <c r="G15" s="125" t="s">
        <v>60</v>
      </c>
      <c r="H15" s="258">
        <v>170000</v>
      </c>
      <c r="I15" s="258"/>
      <c r="J15" s="100" t="s">
        <v>71</v>
      </c>
      <c r="K15" s="126" t="s">
        <v>65</v>
      </c>
      <c r="L15" s="90">
        <f>INT(F15*H15*1.08)</f>
        <v>183600</v>
      </c>
    </row>
    <row r="16" spans="1:13" ht="39" customHeight="1" x14ac:dyDescent="0.15">
      <c r="A16" s="88" t="s">
        <v>18</v>
      </c>
      <c r="B16" s="35" t="s">
        <v>20</v>
      </c>
      <c r="C16" s="14"/>
      <c r="D16" s="32" t="s">
        <v>14</v>
      </c>
      <c r="E16" s="134"/>
      <c r="F16" s="154">
        <v>1</v>
      </c>
      <c r="G16" s="28" t="s">
        <v>24</v>
      </c>
      <c r="H16" s="245">
        <v>250000</v>
      </c>
      <c r="I16" s="245"/>
      <c r="J16" s="121" t="s">
        <v>71</v>
      </c>
      <c r="K16" s="135" t="s">
        <v>65</v>
      </c>
      <c r="L16" s="63">
        <f>F16*H16*1.08</f>
        <v>270000</v>
      </c>
    </row>
    <row r="17" spans="1:12" ht="35.25" customHeight="1" x14ac:dyDescent="0.15">
      <c r="A17" s="88" t="s">
        <v>21</v>
      </c>
      <c r="B17" s="35" t="s">
        <v>45</v>
      </c>
      <c r="C17" s="14"/>
      <c r="D17" s="36" t="s">
        <v>8</v>
      </c>
      <c r="E17" s="130" t="s">
        <v>39</v>
      </c>
      <c r="F17" s="27"/>
      <c r="G17" s="27"/>
      <c r="H17" s="27"/>
      <c r="I17" s="131"/>
      <c r="J17" s="132"/>
      <c r="K17" s="133"/>
      <c r="L17" s="63">
        <v>0</v>
      </c>
    </row>
    <row r="18" spans="1:12" ht="22.5" customHeight="1" x14ac:dyDescent="0.15">
      <c r="A18" s="265" t="s">
        <v>74</v>
      </c>
      <c r="B18" s="250" t="s">
        <v>85</v>
      </c>
      <c r="C18" s="13"/>
      <c r="D18" s="18"/>
      <c r="E18" s="12" t="s">
        <v>28</v>
      </c>
      <c r="F18" s="269" t="s">
        <v>54</v>
      </c>
      <c r="G18" s="269"/>
      <c r="H18" s="270" t="s">
        <v>29</v>
      </c>
      <c r="I18" s="270"/>
      <c r="J18" s="69" t="s">
        <v>55</v>
      </c>
      <c r="K18" s="69"/>
      <c r="L18" s="64"/>
    </row>
    <row r="19" spans="1:12" ht="20.25" customHeight="1" x14ac:dyDescent="0.15">
      <c r="A19" s="266"/>
      <c r="B19" s="251"/>
      <c r="C19" s="13"/>
      <c r="D19" s="75"/>
      <c r="E19" s="76" t="s">
        <v>28</v>
      </c>
      <c r="F19" s="111">
        <v>0</v>
      </c>
      <c r="G19" s="37" t="s">
        <v>30</v>
      </c>
      <c r="H19" s="112">
        <f>D11</f>
        <v>0</v>
      </c>
      <c r="I19" s="37" t="s">
        <v>27</v>
      </c>
      <c r="J19" s="113">
        <v>0</v>
      </c>
      <c r="K19" s="37" t="s">
        <v>33</v>
      </c>
      <c r="L19" s="64"/>
    </row>
    <row r="20" spans="1:12" ht="24.95" customHeight="1" x14ac:dyDescent="0.15">
      <c r="A20" s="267"/>
      <c r="B20" s="268"/>
      <c r="C20" s="11"/>
      <c r="D20" s="19"/>
      <c r="E20" s="66"/>
      <c r="F20" s="26"/>
      <c r="G20" s="91" t="s">
        <v>30</v>
      </c>
      <c r="H20" s="274">
        <v>6000</v>
      </c>
      <c r="I20" s="274"/>
      <c r="J20" s="104" t="s">
        <v>71</v>
      </c>
      <c r="K20" s="107" t="s">
        <v>65</v>
      </c>
      <c r="L20" s="63">
        <f>INT((F19*H19+J19)*H20*1.08)</f>
        <v>0</v>
      </c>
    </row>
    <row r="21" spans="1:12" ht="30" customHeight="1" x14ac:dyDescent="0.15">
      <c r="A21" s="248" t="s">
        <v>78</v>
      </c>
      <c r="B21" s="250" t="s">
        <v>51</v>
      </c>
      <c r="C21" s="97"/>
      <c r="D21" s="136" t="s">
        <v>81</v>
      </c>
      <c r="E21" s="93"/>
      <c r="F21" s="106">
        <f>D11</f>
        <v>0</v>
      </c>
      <c r="G21" s="94" t="s">
        <v>63</v>
      </c>
      <c r="H21" s="253">
        <v>310000</v>
      </c>
      <c r="I21" s="253"/>
      <c r="J21" s="99" t="s">
        <v>71</v>
      </c>
      <c r="K21" s="108" t="s">
        <v>65</v>
      </c>
      <c r="L21" s="95">
        <f>INT(F21*H21*1.08)</f>
        <v>0</v>
      </c>
    </row>
    <row r="22" spans="1:12" ht="30" customHeight="1" x14ac:dyDescent="0.15">
      <c r="A22" s="249"/>
      <c r="B22" s="251"/>
      <c r="C22" s="140"/>
      <c r="D22" s="152" t="s">
        <v>87</v>
      </c>
      <c r="E22" s="141"/>
      <c r="F22" s="157">
        <f>E15</f>
        <v>0</v>
      </c>
      <c r="G22" s="138" t="s">
        <v>95</v>
      </c>
      <c r="H22" s="246">
        <v>0</v>
      </c>
      <c r="I22" s="246"/>
      <c r="J22" s="155" t="s">
        <v>71</v>
      </c>
      <c r="K22" s="156" t="s">
        <v>65</v>
      </c>
      <c r="L22" s="139">
        <v>0</v>
      </c>
    </row>
    <row r="23" spans="1:12" ht="30" customHeight="1" thickBot="1" x14ac:dyDescent="0.2">
      <c r="A23" s="249"/>
      <c r="B23" s="252"/>
      <c r="C23" s="45"/>
      <c r="D23" s="96" t="s">
        <v>66</v>
      </c>
      <c r="E23" s="271" t="s">
        <v>80</v>
      </c>
      <c r="F23" s="272"/>
      <c r="G23" s="272"/>
      <c r="H23" s="272"/>
      <c r="I23" s="272"/>
      <c r="J23" s="272"/>
      <c r="K23" s="273"/>
      <c r="L23" s="149">
        <f>INT((L21+L22)*0.2)</f>
        <v>0</v>
      </c>
    </row>
    <row r="24" spans="1:12" ht="39.950000000000003" customHeight="1" thickBot="1" x14ac:dyDescent="0.2">
      <c r="A24" s="53" t="s">
        <v>12</v>
      </c>
      <c r="B24" s="56" t="s">
        <v>16</v>
      </c>
      <c r="C24" s="55"/>
      <c r="D24" s="56" t="s">
        <v>79</v>
      </c>
      <c r="E24" s="54"/>
      <c r="F24" s="57"/>
      <c r="G24" s="57"/>
      <c r="H24" s="57"/>
      <c r="I24" s="57"/>
      <c r="J24" s="57"/>
      <c r="K24" s="57"/>
      <c r="L24" s="60">
        <f>INT(L15+L16+L17+L20+L21+L22+L23)</f>
        <v>453600</v>
      </c>
    </row>
    <row r="25" spans="1:12" ht="39.950000000000003" customHeight="1" thickBot="1" x14ac:dyDescent="0.2">
      <c r="A25" s="53" t="s">
        <v>13</v>
      </c>
      <c r="B25" s="56" t="s">
        <v>22</v>
      </c>
      <c r="C25" s="56"/>
      <c r="D25" s="54" t="s">
        <v>35</v>
      </c>
      <c r="E25" s="54"/>
      <c r="F25" s="59"/>
      <c r="G25" s="59"/>
      <c r="H25" s="59"/>
      <c r="I25" s="59"/>
      <c r="J25" s="59"/>
      <c r="K25" s="83"/>
      <c r="L25" s="60">
        <f>INT(L24*0.3)</f>
        <v>136080</v>
      </c>
    </row>
    <row r="26" spans="1:12" ht="24.95" customHeight="1" x14ac:dyDescent="0.15">
      <c r="A26" s="259" t="s">
        <v>25</v>
      </c>
      <c r="B26" s="260"/>
      <c r="C26" s="13"/>
      <c r="D26" s="48" t="s">
        <v>34</v>
      </c>
      <c r="E26" s="67"/>
      <c r="F26" s="50"/>
      <c r="G26" s="50"/>
      <c r="H26" s="50"/>
      <c r="I26" s="50"/>
      <c r="J26" s="50"/>
      <c r="K26" s="50"/>
      <c r="L26" s="263">
        <f>INT(L24+L25)</f>
        <v>589680</v>
      </c>
    </row>
    <row r="27" spans="1:12" ht="24.95" customHeight="1" thickBot="1" x14ac:dyDescent="0.2">
      <c r="A27" s="261"/>
      <c r="B27" s="262"/>
      <c r="C27" s="45"/>
      <c r="D27" s="78">
        <f>INT(L26*2/27)</f>
        <v>43680</v>
      </c>
      <c r="E27" s="68"/>
      <c r="F27" s="44"/>
      <c r="G27" s="44"/>
      <c r="H27" s="44"/>
      <c r="I27" s="44"/>
      <c r="J27" s="44"/>
      <c r="K27" s="44"/>
      <c r="L27" s="264"/>
    </row>
    <row r="28" spans="1:12" ht="99" customHeight="1" thickBot="1" x14ac:dyDescent="0.2">
      <c r="A28" s="236" t="s">
        <v>11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8"/>
    </row>
  </sheetData>
  <mergeCells count="27">
    <mergeCell ref="B8:C8"/>
    <mergeCell ref="D8:J8"/>
    <mergeCell ref="B9:C9"/>
    <mergeCell ref="D9:J9"/>
    <mergeCell ref="B10:C10"/>
    <mergeCell ref="D10:J10"/>
    <mergeCell ref="B18:B20"/>
    <mergeCell ref="F18:G18"/>
    <mergeCell ref="H18:I18"/>
    <mergeCell ref="E23:K23"/>
    <mergeCell ref="H20:I20"/>
    <mergeCell ref="A28:L28"/>
    <mergeCell ref="H2:I2"/>
    <mergeCell ref="H3:I4"/>
    <mergeCell ref="H16:I16"/>
    <mergeCell ref="H22:I22"/>
    <mergeCell ref="A6:L6"/>
    <mergeCell ref="A21:A23"/>
    <mergeCell ref="B21:B23"/>
    <mergeCell ref="H21:I21"/>
    <mergeCell ref="B11:C11"/>
    <mergeCell ref="D11:J11"/>
    <mergeCell ref="K14:L14"/>
    <mergeCell ref="H15:I15"/>
    <mergeCell ref="A26:B27"/>
    <mergeCell ref="L26:L27"/>
    <mergeCell ref="A18:A20"/>
  </mergeCells>
  <phoneticPr fontId="1"/>
  <pageMargins left="0.77" right="0.23622047244094491" top="0.62992125984251968" bottom="0.55118110236220474" header="0.51181102362204722" footer="0.51181102362204722"/>
  <pageSetup paperSize="9" orientation="portrait" horizontalDpi="4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I25"/>
  <sheetViews>
    <sheetView tabSelected="1" view="pageBreakPreview" zoomScaleNormal="100" zoomScaleSheetLayoutView="100" workbookViewId="0">
      <selection activeCell="D11" sqref="D11"/>
    </sheetView>
  </sheetViews>
  <sheetFormatPr defaultRowHeight="12" x14ac:dyDescent="0.15"/>
  <cols>
    <col min="1" max="1" width="4.5" style="1" customWidth="1"/>
    <col min="2" max="2" width="20.125" style="1" customWidth="1"/>
    <col min="3" max="3" width="3.375" style="1" customWidth="1"/>
    <col min="4" max="4" width="23.75" style="1" customWidth="1"/>
    <col min="5" max="5" width="3.75" style="20" customWidth="1"/>
    <col min="6" max="6" width="5.25" style="20" customWidth="1"/>
    <col min="7" max="7" width="7.125" style="20" customWidth="1"/>
    <col min="8" max="8" width="13.5" style="20" customWidth="1"/>
    <col min="9" max="9" width="12.5" style="20" customWidth="1"/>
    <col min="10" max="16384" width="9" style="1"/>
  </cols>
  <sheetData>
    <row r="1" spans="1:9" ht="15" customHeight="1" x14ac:dyDescent="0.15">
      <c r="A1" s="1" t="s">
        <v>47</v>
      </c>
    </row>
    <row r="2" spans="1:9" ht="14.25" customHeight="1" x14ac:dyDescent="0.15">
      <c r="E2" s="239" t="s">
        <v>40</v>
      </c>
      <c r="F2" s="240"/>
      <c r="G2" s="84"/>
      <c r="H2" s="85"/>
      <c r="I2" s="86"/>
    </row>
    <row r="3" spans="1:9" ht="14.25" customHeight="1" x14ac:dyDescent="0.15">
      <c r="E3" s="241" t="s">
        <v>41</v>
      </c>
      <c r="F3" s="242"/>
      <c r="G3" s="84" t="s">
        <v>42</v>
      </c>
      <c r="H3" s="85" t="s">
        <v>44</v>
      </c>
      <c r="I3" s="86"/>
    </row>
    <row r="4" spans="1:9" ht="16.5" customHeight="1" x14ac:dyDescent="0.15">
      <c r="E4" s="243"/>
      <c r="F4" s="244"/>
      <c r="G4" s="84" t="s">
        <v>43</v>
      </c>
      <c r="H4" s="85" t="s">
        <v>72</v>
      </c>
      <c r="I4" s="86"/>
    </row>
    <row r="5" spans="1:9" ht="15" customHeight="1" x14ac:dyDescent="0.15">
      <c r="A5" s="15"/>
      <c r="B5" s="15"/>
      <c r="I5" s="77" t="s">
        <v>57</v>
      </c>
    </row>
    <row r="6" spans="1:9" ht="21" x14ac:dyDescent="0.2">
      <c r="A6" s="247" t="s">
        <v>132</v>
      </c>
      <c r="B6" s="247"/>
      <c r="C6" s="247"/>
      <c r="D6" s="247"/>
      <c r="E6" s="247"/>
      <c r="F6" s="247"/>
      <c r="G6" s="247"/>
      <c r="H6" s="247"/>
      <c r="I6" s="247"/>
    </row>
    <row r="7" spans="1:9" ht="14.25" customHeight="1" x14ac:dyDescent="0.15">
      <c r="A7" s="2"/>
      <c r="B7" s="2"/>
      <c r="C7" s="2"/>
      <c r="D7" s="2"/>
      <c r="E7" s="21"/>
      <c r="F7" s="21"/>
      <c r="G7" s="21"/>
      <c r="H7" s="21"/>
      <c r="I7" s="21"/>
    </row>
    <row r="8" spans="1:9" s="165" customFormat="1" ht="21" customHeight="1" x14ac:dyDescent="0.15">
      <c r="A8" s="161" t="s">
        <v>122</v>
      </c>
      <c r="B8" s="175" t="s">
        <v>2</v>
      </c>
      <c r="C8" s="176" t="s">
        <v>10</v>
      </c>
      <c r="D8" s="289"/>
      <c r="E8" s="289"/>
      <c r="F8" s="289"/>
      <c r="G8" s="289"/>
      <c r="H8" s="289"/>
      <c r="I8" s="69"/>
    </row>
    <row r="9" spans="1:9" s="165" customFormat="1" ht="21" customHeight="1" x14ac:dyDescent="0.15">
      <c r="A9" s="170" t="s">
        <v>121</v>
      </c>
      <c r="B9" s="177" t="s">
        <v>134</v>
      </c>
      <c r="C9" s="178" t="s">
        <v>10</v>
      </c>
      <c r="D9" s="288"/>
      <c r="E9" s="288"/>
      <c r="F9" s="288"/>
      <c r="G9" s="288"/>
      <c r="H9" s="288"/>
      <c r="I9" s="69"/>
    </row>
    <row r="10" spans="1:9" s="165" customFormat="1" ht="21" customHeight="1" x14ac:dyDescent="0.15">
      <c r="A10" s="161" t="s">
        <v>123</v>
      </c>
      <c r="B10" s="177" t="s">
        <v>58</v>
      </c>
      <c r="C10" s="176" t="s">
        <v>10</v>
      </c>
      <c r="D10" s="288"/>
      <c r="E10" s="288"/>
      <c r="F10" s="288"/>
      <c r="G10" s="288"/>
      <c r="H10" s="288"/>
      <c r="I10" s="69"/>
    </row>
    <row r="11" spans="1:9" s="165" customFormat="1" ht="21" customHeight="1" x14ac:dyDescent="0.15">
      <c r="A11" s="170" t="s">
        <v>124</v>
      </c>
      <c r="B11" s="177" t="s">
        <v>56</v>
      </c>
      <c r="C11" s="178" t="s">
        <v>10</v>
      </c>
      <c r="D11" s="226">
        <v>0</v>
      </c>
      <c r="E11" s="228" t="s">
        <v>147</v>
      </c>
      <c r="F11" s="228"/>
      <c r="G11" s="228"/>
      <c r="H11" s="228"/>
      <c r="I11" s="228"/>
    </row>
    <row r="12" spans="1:9" s="165" customFormat="1" ht="21" customHeight="1" x14ac:dyDescent="0.15">
      <c r="A12" s="171" t="s">
        <v>125</v>
      </c>
      <c r="B12" s="172" t="s">
        <v>26</v>
      </c>
      <c r="C12" s="173"/>
      <c r="D12" s="164"/>
      <c r="E12" s="174"/>
      <c r="F12" s="174"/>
      <c r="G12" s="174"/>
      <c r="H12" s="174"/>
      <c r="I12" s="174"/>
    </row>
    <row r="13" spans="1:9" ht="6.75" customHeight="1" thickBot="1" x14ac:dyDescent="0.2"/>
    <row r="14" spans="1:9" ht="30" customHeight="1" thickBot="1" x14ac:dyDescent="0.2">
      <c r="A14" s="79"/>
      <c r="B14" s="65" t="s">
        <v>0</v>
      </c>
      <c r="C14" s="42"/>
      <c r="D14" s="42" t="s">
        <v>1</v>
      </c>
      <c r="E14" s="43"/>
      <c r="F14" s="43"/>
      <c r="G14" s="43"/>
      <c r="H14" s="256" t="s">
        <v>46</v>
      </c>
      <c r="I14" s="257"/>
    </row>
    <row r="15" spans="1:9" ht="45" customHeight="1" x14ac:dyDescent="0.15">
      <c r="A15" s="80" t="s">
        <v>108</v>
      </c>
      <c r="B15" s="33" t="s">
        <v>15</v>
      </c>
      <c r="C15" s="11"/>
      <c r="D15" s="34" t="s">
        <v>73</v>
      </c>
      <c r="E15" s="26">
        <v>1</v>
      </c>
      <c r="F15" s="26" t="s">
        <v>23</v>
      </c>
      <c r="G15" s="52">
        <v>170000</v>
      </c>
      <c r="H15" s="109" t="s">
        <v>70</v>
      </c>
      <c r="I15" s="63">
        <f>E15*G15*1.1</f>
        <v>187000.00000000003</v>
      </c>
    </row>
    <row r="16" spans="1:9" ht="39" customHeight="1" x14ac:dyDescent="0.15">
      <c r="A16" s="88" t="s">
        <v>109</v>
      </c>
      <c r="B16" s="35" t="s">
        <v>20</v>
      </c>
      <c r="C16" s="14"/>
      <c r="D16" s="32" t="s">
        <v>14</v>
      </c>
      <c r="E16" s="38">
        <v>1</v>
      </c>
      <c r="F16" s="28" t="s">
        <v>24</v>
      </c>
      <c r="G16" s="40">
        <v>250000</v>
      </c>
      <c r="H16" s="110" t="s">
        <v>69</v>
      </c>
      <c r="I16" s="61">
        <f>E16*G16*1.1</f>
        <v>275000</v>
      </c>
    </row>
    <row r="17" spans="1:9" ht="35.25" customHeight="1" x14ac:dyDescent="0.15">
      <c r="A17" s="88" t="s">
        <v>110</v>
      </c>
      <c r="B17" s="160" t="s">
        <v>45</v>
      </c>
      <c r="C17" s="10"/>
      <c r="D17" s="36" t="s">
        <v>8</v>
      </c>
      <c r="E17" s="27" t="s">
        <v>39</v>
      </c>
      <c r="F17" s="27"/>
      <c r="G17" s="27"/>
      <c r="H17" s="27"/>
      <c r="I17" s="61">
        <v>0</v>
      </c>
    </row>
    <row r="18" spans="1:9" ht="38.25" customHeight="1" x14ac:dyDescent="0.15">
      <c r="A18" s="282" t="s">
        <v>126</v>
      </c>
      <c r="B18" s="285" t="s">
        <v>51</v>
      </c>
      <c r="C18" s="10"/>
      <c r="D18" s="206" t="s">
        <v>52</v>
      </c>
      <c r="E18" s="235">
        <f>D11</f>
        <v>0</v>
      </c>
      <c r="F18" s="39" t="s">
        <v>148</v>
      </c>
      <c r="G18" s="101"/>
      <c r="H18" s="29" t="s">
        <v>69</v>
      </c>
      <c r="I18" s="62">
        <f>E18*G18*1.1</f>
        <v>0</v>
      </c>
    </row>
    <row r="19" spans="1:9" ht="50.25" customHeight="1" x14ac:dyDescent="0.15">
      <c r="A19" s="283"/>
      <c r="B19" s="286"/>
      <c r="C19" s="208"/>
      <c r="D19" s="213" t="s">
        <v>53</v>
      </c>
      <c r="E19" s="279" t="s">
        <v>127</v>
      </c>
      <c r="F19" s="280"/>
      <c r="G19" s="280"/>
      <c r="H19" s="281"/>
      <c r="I19" s="61">
        <f>(I15+I16+I17+I18)*0.2</f>
        <v>92400</v>
      </c>
    </row>
    <row r="20" spans="1:9" ht="12.75" thickBot="1" x14ac:dyDescent="0.2">
      <c r="A20" s="284"/>
      <c r="B20" s="287"/>
      <c r="C20" s="98"/>
      <c r="D20" s="276" t="s">
        <v>146</v>
      </c>
      <c r="E20" s="277"/>
      <c r="F20" s="277"/>
      <c r="G20" s="277"/>
      <c r="H20" s="278"/>
      <c r="I20" s="180">
        <f>SUBTOTAL(9,I18:I19)</f>
        <v>92400</v>
      </c>
    </row>
    <row r="21" spans="1:9" ht="39.950000000000003" customHeight="1" thickBot="1" x14ac:dyDescent="0.2">
      <c r="A21" s="210" t="s">
        <v>129</v>
      </c>
      <c r="B21" s="207" t="s">
        <v>16</v>
      </c>
      <c r="C21" s="45"/>
      <c r="D21" s="207" t="s">
        <v>128</v>
      </c>
      <c r="E21" s="211"/>
      <c r="F21" s="212"/>
      <c r="G21" s="212"/>
      <c r="H21" s="212"/>
      <c r="I21" s="180">
        <f>I15+I16+I17+I20</f>
        <v>554400</v>
      </c>
    </row>
    <row r="22" spans="1:9" ht="39.950000000000003" customHeight="1" thickBot="1" x14ac:dyDescent="0.2">
      <c r="A22" s="169" t="s">
        <v>116</v>
      </c>
      <c r="B22" s="56" t="s">
        <v>22</v>
      </c>
      <c r="C22" s="56"/>
      <c r="D22" s="54" t="s">
        <v>117</v>
      </c>
      <c r="E22" s="58"/>
      <c r="F22" s="59"/>
      <c r="G22" s="59"/>
      <c r="H22" s="87"/>
      <c r="I22" s="60">
        <f>I21*0.3</f>
        <v>166320</v>
      </c>
    </row>
    <row r="23" spans="1:9" ht="24.95" customHeight="1" x14ac:dyDescent="0.15">
      <c r="A23" s="259" t="s">
        <v>25</v>
      </c>
      <c r="B23" s="260"/>
      <c r="C23" s="13"/>
      <c r="D23" s="48" t="s">
        <v>118</v>
      </c>
      <c r="E23" s="49"/>
      <c r="F23" s="50"/>
      <c r="G23" s="50"/>
      <c r="H23" s="51"/>
      <c r="I23" s="263">
        <f>I21+I22</f>
        <v>720720</v>
      </c>
    </row>
    <row r="24" spans="1:9" ht="24.95" customHeight="1" thickBot="1" x14ac:dyDescent="0.2">
      <c r="A24" s="261"/>
      <c r="B24" s="262"/>
      <c r="C24" s="45"/>
      <c r="D24" s="82">
        <f>I23*1/11</f>
        <v>65520</v>
      </c>
      <c r="E24" s="46"/>
      <c r="F24" s="44"/>
      <c r="G24" s="44"/>
      <c r="H24" s="47"/>
      <c r="I24" s="264"/>
    </row>
    <row r="25" spans="1:9" ht="131.25" customHeight="1" thickBot="1" x14ac:dyDescent="0.2">
      <c r="A25" s="236" t="s">
        <v>11</v>
      </c>
      <c r="B25" s="237"/>
      <c r="C25" s="237"/>
      <c r="D25" s="237"/>
      <c r="E25" s="237"/>
      <c r="F25" s="237"/>
      <c r="G25" s="237"/>
      <c r="H25" s="237"/>
      <c r="I25" s="238"/>
    </row>
  </sheetData>
  <mergeCells count="14">
    <mergeCell ref="D10:H10"/>
    <mergeCell ref="E2:F2"/>
    <mergeCell ref="E3:F4"/>
    <mergeCell ref="A6:I6"/>
    <mergeCell ref="D8:H8"/>
    <mergeCell ref="D9:H9"/>
    <mergeCell ref="D20:H20"/>
    <mergeCell ref="A25:I25"/>
    <mergeCell ref="H14:I14"/>
    <mergeCell ref="E19:H19"/>
    <mergeCell ref="A23:B24"/>
    <mergeCell ref="I23:I24"/>
    <mergeCell ref="A18:A20"/>
    <mergeCell ref="B18:B20"/>
  </mergeCells>
  <phoneticPr fontId="1"/>
  <pageMargins left="0.77" right="0.23622047244094491" top="0.62992125984251968" bottom="0.55118110236220474" header="0.51181102362204722" footer="0.51181102362204722"/>
  <pageSetup paperSize="9" orientation="portrait" r:id="rId1"/>
  <headerFooter alignWithMargins="0"/>
  <ignoredErrors>
    <ignoredError sqref="A21:A2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M39"/>
  <sheetViews>
    <sheetView view="pageBreakPreview" zoomScaleNormal="100" zoomScaleSheetLayoutView="100" workbookViewId="0">
      <selection activeCell="D26" sqref="D26"/>
    </sheetView>
  </sheetViews>
  <sheetFormatPr defaultRowHeight="12" x14ac:dyDescent="0.15"/>
  <cols>
    <col min="1" max="1" width="3.75" style="1" customWidth="1"/>
    <col min="2" max="2" width="12.75" style="1" customWidth="1"/>
    <col min="3" max="3" width="3.625" style="1" customWidth="1"/>
    <col min="4" max="4" width="22.625" style="1" customWidth="1"/>
    <col min="5" max="5" width="2.375" style="1" customWidth="1"/>
    <col min="6" max="7" width="5.875" style="20" customWidth="1"/>
    <col min="8" max="8" width="4.25" style="20" customWidth="1"/>
    <col min="9" max="9" width="6.375" style="20" customWidth="1"/>
    <col min="10" max="10" width="7.375" style="20" customWidth="1"/>
    <col min="11" max="11" width="9.25" style="20" customWidth="1"/>
    <col min="12" max="12" width="14.625" style="20" customWidth="1"/>
    <col min="13" max="13" width="16.5" style="1" customWidth="1"/>
    <col min="14" max="16384" width="9" style="1"/>
  </cols>
  <sheetData>
    <row r="1" spans="1:13" ht="15" customHeight="1" x14ac:dyDescent="0.15">
      <c r="A1" s="1" t="s">
        <v>48</v>
      </c>
    </row>
    <row r="2" spans="1:13" ht="14.25" customHeight="1" x14ac:dyDescent="0.15">
      <c r="H2" s="239" t="s">
        <v>40</v>
      </c>
      <c r="I2" s="240"/>
      <c r="J2" s="84"/>
      <c r="K2" s="85"/>
      <c r="L2" s="86"/>
    </row>
    <row r="3" spans="1:13" ht="14.25" customHeight="1" x14ac:dyDescent="0.15">
      <c r="H3" s="241" t="s">
        <v>41</v>
      </c>
      <c r="I3" s="242"/>
      <c r="J3" s="84" t="s">
        <v>42</v>
      </c>
      <c r="K3" s="85" t="s">
        <v>44</v>
      </c>
      <c r="L3" s="86"/>
    </row>
    <row r="4" spans="1:13" ht="16.5" customHeight="1" x14ac:dyDescent="0.15">
      <c r="H4" s="243"/>
      <c r="I4" s="244"/>
      <c r="J4" s="84" t="s">
        <v>43</v>
      </c>
      <c r="K4" s="85" t="s">
        <v>72</v>
      </c>
      <c r="L4" s="86"/>
    </row>
    <row r="5" spans="1:13" ht="27" customHeight="1" x14ac:dyDescent="0.15">
      <c r="A5" s="15"/>
      <c r="B5" s="15"/>
      <c r="L5" s="102" t="s">
        <v>135</v>
      </c>
    </row>
    <row r="6" spans="1:13" ht="21" x14ac:dyDescent="0.2">
      <c r="A6" s="247" t="s">
        <v>132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30"/>
    </row>
    <row r="7" spans="1:13" ht="14.25" customHeight="1" x14ac:dyDescent="0.15">
      <c r="A7" s="2"/>
      <c r="B7" s="2"/>
      <c r="C7" s="2"/>
      <c r="D7" s="2"/>
      <c r="E7" s="2"/>
      <c r="F7" s="21"/>
      <c r="G7" s="21"/>
      <c r="H7" s="21"/>
      <c r="I7" s="21"/>
      <c r="J7" s="21"/>
      <c r="K7" s="21"/>
      <c r="L7" s="21"/>
      <c r="M7" s="2"/>
    </row>
    <row r="8" spans="1:13" s="165" customFormat="1" ht="20.25" customHeight="1" x14ac:dyDescent="0.15">
      <c r="A8" s="161" t="s">
        <v>122</v>
      </c>
      <c r="B8" s="289" t="s">
        <v>36</v>
      </c>
      <c r="C8" s="289"/>
      <c r="D8" s="289"/>
      <c r="E8" s="289"/>
      <c r="F8" s="289"/>
      <c r="G8" s="289"/>
      <c r="H8" s="289"/>
      <c r="I8" s="289"/>
      <c r="J8" s="289"/>
      <c r="K8" s="69"/>
      <c r="L8" s="69"/>
      <c r="M8" s="164"/>
    </row>
    <row r="9" spans="1:13" s="165" customFormat="1" ht="20.25" customHeight="1" x14ac:dyDescent="0.15">
      <c r="A9" s="170" t="s">
        <v>121</v>
      </c>
      <c r="B9" s="289" t="s">
        <v>37</v>
      </c>
      <c r="C9" s="289"/>
      <c r="D9" s="288"/>
      <c r="E9" s="288"/>
      <c r="F9" s="288"/>
      <c r="G9" s="288"/>
      <c r="H9" s="288"/>
      <c r="I9" s="288"/>
      <c r="J9" s="288"/>
      <c r="K9" s="69"/>
      <c r="L9" s="69"/>
      <c r="M9" s="164"/>
    </row>
    <row r="10" spans="1:13" s="165" customFormat="1" ht="20.25" customHeight="1" x14ac:dyDescent="0.15">
      <c r="A10" s="161" t="s">
        <v>123</v>
      </c>
      <c r="B10" s="288" t="s">
        <v>59</v>
      </c>
      <c r="C10" s="288"/>
      <c r="D10" s="288"/>
      <c r="E10" s="288"/>
      <c r="F10" s="288"/>
      <c r="G10" s="288"/>
      <c r="H10" s="288"/>
      <c r="I10" s="288"/>
      <c r="J10" s="288"/>
      <c r="K10" s="69"/>
      <c r="L10" s="69"/>
      <c r="M10" s="166"/>
    </row>
    <row r="11" spans="1:13" s="165" customFormat="1" ht="20.25" customHeight="1" x14ac:dyDescent="0.15">
      <c r="A11" s="170" t="s">
        <v>124</v>
      </c>
      <c r="B11" s="288" t="s">
        <v>49</v>
      </c>
      <c r="C11" s="288"/>
      <c r="D11" s="226"/>
      <c r="E11" s="226" t="s">
        <v>147</v>
      </c>
      <c r="F11" s="226"/>
      <c r="G11" s="226"/>
      <c r="H11" s="226"/>
      <c r="I11" s="226"/>
      <c r="J11" s="226"/>
      <c r="K11" s="167"/>
      <c r="L11" s="167"/>
      <c r="M11" s="164"/>
    </row>
    <row r="12" spans="1:13" s="165" customFormat="1" ht="20.25" customHeight="1" x14ac:dyDescent="0.15">
      <c r="A12" s="171" t="s">
        <v>125</v>
      </c>
      <c r="B12" s="172" t="s">
        <v>3</v>
      </c>
      <c r="C12" s="173"/>
      <c r="D12" s="164"/>
      <c r="E12" s="164"/>
      <c r="F12" s="174"/>
      <c r="G12" s="174"/>
      <c r="H12" s="174"/>
      <c r="I12" s="174"/>
      <c r="J12" s="174"/>
      <c r="K12" s="174"/>
      <c r="L12" s="174"/>
      <c r="M12" s="164"/>
    </row>
    <row r="13" spans="1:13" ht="6.75" customHeight="1" thickBot="1" x14ac:dyDescent="0.2"/>
    <row r="14" spans="1:13" ht="30" customHeight="1" thickBot="1" x14ac:dyDescent="0.2">
      <c r="A14" s="79"/>
      <c r="B14" s="41" t="s">
        <v>0</v>
      </c>
      <c r="C14" s="42"/>
      <c r="D14" s="42" t="s">
        <v>1</v>
      </c>
      <c r="E14" s="65"/>
      <c r="F14" s="43"/>
      <c r="G14" s="43"/>
      <c r="H14" s="43"/>
      <c r="I14" s="43"/>
      <c r="J14" s="43"/>
      <c r="K14" s="256" t="s">
        <v>46</v>
      </c>
      <c r="L14" s="257"/>
    </row>
    <row r="15" spans="1:13" ht="39.950000000000003" customHeight="1" x14ac:dyDescent="0.15">
      <c r="A15" s="311" t="s">
        <v>108</v>
      </c>
      <c r="B15" s="312" t="s">
        <v>77</v>
      </c>
      <c r="C15" s="118"/>
      <c r="D15" s="92" t="s">
        <v>75</v>
      </c>
      <c r="E15" s="123"/>
      <c r="F15" s="124"/>
      <c r="G15" s="125" t="s">
        <v>60</v>
      </c>
      <c r="H15" s="258">
        <v>100000</v>
      </c>
      <c r="I15" s="258"/>
      <c r="J15" s="100" t="s">
        <v>71</v>
      </c>
      <c r="K15" s="126" t="s">
        <v>65</v>
      </c>
      <c r="L15" s="90">
        <f>INT(F15*H15*1.1)</f>
        <v>0</v>
      </c>
    </row>
    <row r="16" spans="1:13" ht="39.950000000000003" customHeight="1" x14ac:dyDescent="0.15">
      <c r="A16" s="267"/>
      <c r="B16" s="251"/>
      <c r="C16" s="13"/>
      <c r="D16" s="119" t="s">
        <v>76</v>
      </c>
      <c r="E16" s="120"/>
      <c r="F16" s="103"/>
      <c r="G16" s="52" t="s">
        <v>60</v>
      </c>
      <c r="H16" s="317">
        <v>30000</v>
      </c>
      <c r="I16" s="317"/>
      <c r="J16" s="121" t="s">
        <v>71</v>
      </c>
      <c r="K16" s="122" t="s">
        <v>65</v>
      </c>
      <c r="L16" s="61">
        <f>INT(F16*H16*1.1)</f>
        <v>0</v>
      </c>
    </row>
    <row r="17" spans="1:13" ht="25.5" customHeight="1" x14ac:dyDescent="0.15">
      <c r="A17" s="319" t="s">
        <v>109</v>
      </c>
      <c r="B17" s="321" t="s">
        <v>145</v>
      </c>
      <c r="C17" s="10"/>
      <c r="D17" s="18" t="s">
        <v>136</v>
      </c>
      <c r="E17" s="314" t="s">
        <v>141</v>
      </c>
      <c r="F17" s="315"/>
      <c r="G17" s="315"/>
      <c r="H17" s="315"/>
      <c r="I17" s="315"/>
      <c r="J17" s="315"/>
      <c r="K17" s="316"/>
      <c r="L17" s="220"/>
    </row>
    <row r="18" spans="1:13" ht="20.25" customHeight="1" x14ac:dyDescent="0.15">
      <c r="A18" s="320"/>
      <c r="B18" s="322"/>
      <c r="C18" s="13"/>
      <c r="D18" s="75" t="s">
        <v>137</v>
      </c>
      <c r="E18" s="76" t="s">
        <v>99</v>
      </c>
      <c r="F18" s="111"/>
      <c r="G18" s="37" t="s">
        <v>100</v>
      </c>
      <c r="H18" s="150">
        <f>D11</f>
        <v>0</v>
      </c>
      <c r="I18" s="37" t="s">
        <v>27</v>
      </c>
      <c r="J18" s="113"/>
      <c r="K18" s="37" t="s">
        <v>138</v>
      </c>
      <c r="L18" s="220"/>
    </row>
    <row r="19" spans="1:13" ht="24.95" customHeight="1" x14ac:dyDescent="0.15">
      <c r="A19" s="320"/>
      <c r="B19" s="322"/>
      <c r="C19" s="13"/>
      <c r="D19" s="19"/>
      <c r="E19" s="66"/>
      <c r="F19" s="26"/>
      <c r="G19" s="91" t="s">
        <v>101</v>
      </c>
      <c r="H19" s="274">
        <v>6000</v>
      </c>
      <c r="I19" s="274"/>
      <c r="J19" s="224" t="s">
        <v>71</v>
      </c>
      <c r="K19" s="107" t="s">
        <v>65</v>
      </c>
      <c r="L19" s="63">
        <f>INT((IF(D17="■　1例目",J18,0)+F18*H18)*H19*1.1)</f>
        <v>0</v>
      </c>
    </row>
    <row r="20" spans="1:13" ht="24.95" customHeight="1" x14ac:dyDescent="0.15">
      <c r="A20" s="320"/>
      <c r="B20" s="322"/>
      <c r="C20" s="13"/>
      <c r="D20" s="181" t="s">
        <v>142</v>
      </c>
      <c r="E20" s="76" t="s">
        <v>28</v>
      </c>
      <c r="F20" s="111"/>
      <c r="G20" s="37" t="s">
        <v>143</v>
      </c>
      <c r="H20" s="274">
        <v>50000</v>
      </c>
      <c r="I20" s="274"/>
      <c r="J20" s="224" t="s">
        <v>71</v>
      </c>
      <c r="K20" s="127" t="s">
        <v>65</v>
      </c>
      <c r="L20" s="220">
        <f>INT(F20*H20*1.1)</f>
        <v>0</v>
      </c>
    </row>
    <row r="21" spans="1:13" ht="24.95" customHeight="1" x14ac:dyDescent="0.15">
      <c r="A21" s="291" t="s">
        <v>110</v>
      </c>
      <c r="B21" s="250" t="s">
        <v>62</v>
      </c>
      <c r="C21" s="10"/>
      <c r="D21" s="16"/>
      <c r="E21" s="71"/>
      <c r="F21" s="72" t="s">
        <v>31</v>
      </c>
      <c r="G21" s="73"/>
      <c r="H21" s="290" t="s">
        <v>38</v>
      </c>
      <c r="I21" s="290"/>
      <c r="J21" s="74"/>
      <c r="K21" s="25"/>
      <c r="L21" s="62"/>
    </row>
    <row r="22" spans="1:13" ht="23.25" customHeight="1" x14ac:dyDescent="0.15">
      <c r="A22" s="292"/>
      <c r="B22" s="268"/>
      <c r="C22" s="11"/>
      <c r="D22" s="17"/>
      <c r="E22" s="70"/>
      <c r="F22" s="105">
        <v>7000</v>
      </c>
      <c r="G22" s="26" t="s">
        <v>32</v>
      </c>
      <c r="H22" s="81"/>
      <c r="I22" s="26" t="s">
        <v>19</v>
      </c>
      <c r="J22" s="52"/>
      <c r="K22" s="26"/>
      <c r="L22" s="63">
        <f>INT(F22*H22)</f>
        <v>0</v>
      </c>
    </row>
    <row r="23" spans="1:13" ht="22.5" customHeight="1" x14ac:dyDescent="0.15">
      <c r="A23" s="265" t="s">
        <v>111</v>
      </c>
      <c r="B23" s="250" t="s">
        <v>82</v>
      </c>
      <c r="C23" s="10"/>
      <c r="D23" s="299" t="s">
        <v>83</v>
      </c>
      <c r="E23" s="9" t="s">
        <v>28</v>
      </c>
      <c r="F23" s="159" t="s">
        <v>120</v>
      </c>
      <c r="G23" s="159"/>
      <c r="H23" s="159"/>
      <c r="I23" s="159"/>
      <c r="J23" s="29"/>
      <c r="K23" s="29"/>
      <c r="L23" s="62"/>
    </row>
    <row r="24" spans="1:13" ht="20.25" customHeight="1" x14ac:dyDescent="0.15">
      <c r="A24" s="266"/>
      <c r="B24" s="251"/>
      <c r="C24" s="13"/>
      <c r="D24" s="300"/>
      <c r="E24" s="76" t="s">
        <v>28</v>
      </c>
      <c r="F24" s="111"/>
      <c r="G24" s="37" t="s">
        <v>30</v>
      </c>
      <c r="H24" s="150">
        <f>D11</f>
        <v>0</v>
      </c>
      <c r="I24" s="37" t="s">
        <v>98</v>
      </c>
      <c r="J24" s="158" t="s">
        <v>97</v>
      </c>
      <c r="K24" s="37"/>
      <c r="L24" s="220"/>
    </row>
    <row r="25" spans="1:13" ht="24.95" customHeight="1" x14ac:dyDescent="0.15">
      <c r="A25" s="266"/>
      <c r="B25" s="251"/>
      <c r="C25" s="13"/>
      <c r="D25" s="301"/>
      <c r="E25" s="66"/>
      <c r="F25" s="26"/>
      <c r="G25" s="91" t="s">
        <v>30</v>
      </c>
      <c r="H25" s="274">
        <v>1000</v>
      </c>
      <c r="I25" s="274"/>
      <c r="J25" s="224" t="s">
        <v>71</v>
      </c>
      <c r="K25" s="107" t="s">
        <v>65</v>
      </c>
      <c r="L25" s="63">
        <f>INT((F24*H24)*H25*1.1)</f>
        <v>0</v>
      </c>
    </row>
    <row r="26" spans="1:13" ht="30" customHeight="1" x14ac:dyDescent="0.15">
      <c r="A26" s="302" t="s">
        <v>112</v>
      </c>
      <c r="B26" s="305" t="s">
        <v>51</v>
      </c>
      <c r="C26" s="97"/>
      <c r="D26" s="214" t="s">
        <v>150</v>
      </c>
      <c r="E26" s="93"/>
      <c r="F26" s="106"/>
      <c r="G26" s="94" t="s">
        <v>63</v>
      </c>
      <c r="H26" s="293"/>
      <c r="I26" s="293"/>
      <c r="J26" s="99" t="s">
        <v>71</v>
      </c>
      <c r="K26" s="198" t="s">
        <v>65</v>
      </c>
      <c r="L26" s="229">
        <f>INT(F26*H26*1.1)</f>
        <v>0</v>
      </c>
      <c r="M26" s="179"/>
    </row>
    <row r="27" spans="1:13" ht="30" customHeight="1" x14ac:dyDescent="0.15">
      <c r="A27" s="303"/>
      <c r="B27" s="306"/>
      <c r="C27" s="140"/>
      <c r="D27" s="34" t="s">
        <v>144</v>
      </c>
      <c r="E27" s="70"/>
      <c r="F27" s="194"/>
      <c r="G27" s="195" t="s">
        <v>63</v>
      </c>
      <c r="H27" s="317">
        <v>30000</v>
      </c>
      <c r="I27" s="317"/>
      <c r="J27" s="196" t="s">
        <v>71</v>
      </c>
      <c r="K27" s="197" t="s">
        <v>65</v>
      </c>
      <c r="L27" s="193">
        <f>INT(F27*H27*1.1)</f>
        <v>0</v>
      </c>
      <c r="M27" s="179"/>
    </row>
    <row r="28" spans="1:13" ht="30" customHeight="1" x14ac:dyDescent="0.15">
      <c r="A28" s="303"/>
      <c r="B28" s="306"/>
      <c r="C28" s="13"/>
      <c r="D28" s="214" t="s">
        <v>91</v>
      </c>
      <c r="E28" s="93"/>
      <c r="F28" s="183"/>
      <c r="G28" s="184" t="s">
        <v>60</v>
      </c>
      <c r="H28" s="294">
        <v>30000</v>
      </c>
      <c r="I28" s="294"/>
      <c r="J28" s="185" t="s">
        <v>71</v>
      </c>
      <c r="K28" s="186" t="s">
        <v>65</v>
      </c>
      <c r="L28" s="95">
        <f>INT(F28*H28*1.1)</f>
        <v>0</v>
      </c>
      <c r="M28" s="179">
        <v>310000</v>
      </c>
    </row>
    <row r="29" spans="1:13" ht="30" customHeight="1" x14ac:dyDescent="0.15">
      <c r="A29" s="303"/>
      <c r="B29" s="306"/>
      <c r="C29" s="13"/>
      <c r="D29" s="215" t="s">
        <v>92</v>
      </c>
      <c r="E29" s="141"/>
      <c r="F29" s="142"/>
      <c r="G29" s="146" t="s">
        <v>60</v>
      </c>
      <c r="H29" s="295">
        <v>20000</v>
      </c>
      <c r="I29" s="295"/>
      <c r="J29" s="147" t="s">
        <v>71</v>
      </c>
      <c r="K29" s="148" t="s">
        <v>65</v>
      </c>
      <c r="L29" s="139">
        <f>INT(F29*H29*1.1)</f>
        <v>0</v>
      </c>
      <c r="M29" s="179">
        <v>410000</v>
      </c>
    </row>
    <row r="30" spans="1:13" ht="30" customHeight="1" x14ac:dyDescent="0.15">
      <c r="A30" s="303"/>
      <c r="B30" s="306"/>
      <c r="C30" s="13"/>
      <c r="D30" s="216" t="s">
        <v>93</v>
      </c>
      <c r="E30" s="187"/>
      <c r="F30" s="188"/>
      <c r="G30" s="189" t="s">
        <v>60</v>
      </c>
      <c r="H30" s="318">
        <v>30000</v>
      </c>
      <c r="I30" s="318"/>
      <c r="J30" s="190" t="s">
        <v>71</v>
      </c>
      <c r="K30" s="191" t="s">
        <v>65</v>
      </c>
      <c r="L30" s="151">
        <f>INT(F30*H30*1.1)</f>
        <v>0</v>
      </c>
    </row>
    <row r="31" spans="1:13" ht="30" customHeight="1" x14ac:dyDescent="0.15">
      <c r="A31" s="303"/>
      <c r="B31" s="306"/>
      <c r="C31" s="13"/>
      <c r="D31" s="32" t="s">
        <v>94</v>
      </c>
      <c r="E31" s="199"/>
      <c r="F31" s="200"/>
      <c r="G31" s="38" t="s">
        <v>67</v>
      </c>
      <c r="H31" s="200"/>
      <c r="I31" s="201" t="s">
        <v>68</v>
      </c>
      <c r="J31" s="202">
        <v>6000</v>
      </c>
      <c r="K31" s="203" t="s">
        <v>69</v>
      </c>
      <c r="L31" s="61">
        <f>INT(F31*H31*J31*1.1)</f>
        <v>0</v>
      </c>
    </row>
    <row r="32" spans="1:13" ht="30" customHeight="1" x14ac:dyDescent="0.15">
      <c r="A32" s="303"/>
      <c r="B32" s="306"/>
      <c r="C32" s="13"/>
      <c r="D32" s="209" t="s">
        <v>131</v>
      </c>
      <c r="E32" s="296" t="s">
        <v>119</v>
      </c>
      <c r="F32" s="297"/>
      <c r="G32" s="297"/>
      <c r="H32" s="297"/>
      <c r="I32" s="297"/>
      <c r="J32" s="297"/>
      <c r="K32" s="298"/>
      <c r="L32" s="63">
        <f>INT((L15+L16+L19+L20+L22+L25+L26+L27+L28+L29+L30+L31+L34)*0.2)</f>
        <v>0</v>
      </c>
    </row>
    <row r="33" spans="1:12" x14ac:dyDescent="0.15">
      <c r="A33" s="304"/>
      <c r="B33" s="307"/>
      <c r="C33" s="209"/>
      <c r="D33" s="308" t="s">
        <v>146</v>
      </c>
      <c r="E33" s="309"/>
      <c r="F33" s="309"/>
      <c r="G33" s="309"/>
      <c r="H33" s="309"/>
      <c r="I33" s="309"/>
      <c r="J33" s="309"/>
      <c r="K33" s="310"/>
      <c r="L33" s="61">
        <f>SUBTOTAL(9,L26:L32)</f>
        <v>0</v>
      </c>
    </row>
    <row r="34" spans="1:12" ht="24.95" customHeight="1" thickBot="1" x14ac:dyDescent="0.2">
      <c r="A34" s="221" t="s">
        <v>113</v>
      </c>
      <c r="B34" s="222" t="s">
        <v>89</v>
      </c>
      <c r="C34" s="13"/>
      <c r="D34" s="116" t="s">
        <v>90</v>
      </c>
      <c r="E34" s="76"/>
      <c r="F34" s="115"/>
      <c r="G34" s="127" t="s">
        <v>86</v>
      </c>
      <c r="H34" s="313"/>
      <c r="I34" s="313"/>
      <c r="J34" s="128" t="s">
        <v>71</v>
      </c>
      <c r="K34" s="129" t="s">
        <v>65</v>
      </c>
      <c r="L34" s="220">
        <f>INT(F34*H34*1.1)</f>
        <v>0</v>
      </c>
    </row>
    <row r="35" spans="1:12" ht="39.950000000000003" customHeight="1" thickBot="1" x14ac:dyDescent="0.2">
      <c r="A35" s="169" t="s">
        <v>115</v>
      </c>
      <c r="B35" s="56" t="s">
        <v>16</v>
      </c>
      <c r="C35" s="55"/>
      <c r="D35" s="56" t="s">
        <v>130</v>
      </c>
      <c r="E35" s="54"/>
      <c r="F35" s="57"/>
      <c r="G35" s="57"/>
      <c r="H35" s="57"/>
      <c r="I35" s="57"/>
      <c r="J35" s="57"/>
      <c r="K35" s="57"/>
      <c r="L35" s="60">
        <f>INT(L15+L16+L19+L20+L22+L25+L26+L27+L28+L29+L30+L31+L32+L34)</f>
        <v>0</v>
      </c>
    </row>
    <row r="36" spans="1:12" ht="39.950000000000003" customHeight="1" thickBot="1" x14ac:dyDescent="0.2">
      <c r="A36" s="169" t="s">
        <v>116</v>
      </c>
      <c r="B36" s="56" t="s">
        <v>64</v>
      </c>
      <c r="C36" s="56"/>
      <c r="D36" s="54" t="s">
        <v>117</v>
      </c>
      <c r="E36" s="54"/>
      <c r="F36" s="59"/>
      <c r="G36" s="59"/>
      <c r="H36" s="59"/>
      <c r="I36" s="59"/>
      <c r="J36" s="59"/>
      <c r="K36" s="83"/>
      <c r="L36" s="60">
        <f>INT(L35*0.3)</f>
        <v>0</v>
      </c>
    </row>
    <row r="37" spans="1:12" ht="24.95" customHeight="1" x14ac:dyDescent="0.15">
      <c r="A37" s="259" t="s">
        <v>25</v>
      </c>
      <c r="B37" s="260"/>
      <c r="C37" s="13"/>
      <c r="D37" s="48" t="s">
        <v>118</v>
      </c>
      <c r="E37" s="67"/>
      <c r="F37" s="50"/>
      <c r="G37" s="50"/>
      <c r="H37" s="50"/>
      <c r="I37" s="50"/>
      <c r="J37" s="50"/>
      <c r="K37" s="50"/>
      <c r="L37" s="263">
        <f>INT(L35+L36)</f>
        <v>0</v>
      </c>
    </row>
    <row r="38" spans="1:12" ht="24.95" customHeight="1" thickBot="1" x14ac:dyDescent="0.2">
      <c r="A38" s="261"/>
      <c r="B38" s="262"/>
      <c r="C38" s="45"/>
      <c r="D38" s="78">
        <f>INT(L37*1/11)</f>
        <v>0</v>
      </c>
      <c r="E38" s="68"/>
      <c r="F38" s="44"/>
      <c r="G38" s="44"/>
      <c r="H38" s="44"/>
      <c r="I38" s="44"/>
      <c r="J38" s="44"/>
      <c r="K38" s="44"/>
      <c r="L38" s="264"/>
    </row>
    <row r="39" spans="1:12" ht="99" customHeight="1" thickBot="1" x14ac:dyDescent="0.2">
      <c r="A39" s="236" t="s">
        <v>11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8"/>
    </row>
  </sheetData>
  <mergeCells count="40">
    <mergeCell ref="H2:I2"/>
    <mergeCell ref="A6:L6"/>
    <mergeCell ref="B8:C8"/>
    <mergeCell ref="B11:C11"/>
    <mergeCell ref="B9:C9"/>
    <mergeCell ref="D9:J9"/>
    <mergeCell ref="H3:I4"/>
    <mergeCell ref="D8:J8"/>
    <mergeCell ref="D10:J10"/>
    <mergeCell ref="B10:C10"/>
    <mergeCell ref="K14:L14"/>
    <mergeCell ref="A15:A16"/>
    <mergeCell ref="B15:B16"/>
    <mergeCell ref="H34:I34"/>
    <mergeCell ref="E17:K17"/>
    <mergeCell ref="A23:A25"/>
    <mergeCell ref="H15:I15"/>
    <mergeCell ref="H16:I16"/>
    <mergeCell ref="H30:I30"/>
    <mergeCell ref="A17:A20"/>
    <mergeCell ref="B23:B25"/>
    <mergeCell ref="H19:I19"/>
    <mergeCell ref="B17:B20"/>
    <mergeCell ref="H20:I20"/>
    <mergeCell ref="H27:I27"/>
    <mergeCell ref="A39:L39"/>
    <mergeCell ref="H21:I21"/>
    <mergeCell ref="B21:B22"/>
    <mergeCell ref="A21:A22"/>
    <mergeCell ref="L37:L38"/>
    <mergeCell ref="H26:I26"/>
    <mergeCell ref="H28:I28"/>
    <mergeCell ref="H29:I29"/>
    <mergeCell ref="A37:B38"/>
    <mergeCell ref="E32:K32"/>
    <mergeCell ref="D23:D25"/>
    <mergeCell ref="H25:I25"/>
    <mergeCell ref="A26:A33"/>
    <mergeCell ref="B26:B33"/>
    <mergeCell ref="D33:K33"/>
  </mergeCells>
  <phoneticPr fontId="1"/>
  <dataValidations count="1">
    <dataValidation type="list" showInputMessage="1" showErrorMessage="1" sqref="H26:I26" xr:uid="{00000000-0002-0000-0200-000000000000}">
      <formula1>$M$26:$M$29</formula1>
    </dataValidation>
  </dataValidations>
  <printOptions horizontalCentered="1"/>
  <pageMargins left="0.78740157480314965" right="0.23622047244094491" top="0.62992125984251968" bottom="0.55118110236220474" header="0.51181102362204722" footer="0.51181102362204722"/>
  <pageSetup paperSize="9" scale="81" orientation="portrait" r:id="rId1"/>
  <headerFooter alignWithMargins="0"/>
  <colBreaks count="1" manualBreakCount="1">
    <brk id="12" max="1048575" man="1"/>
  </colBreaks>
  <ignoredErrors>
    <ignoredError sqref="A35:A36 A8:A12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M39"/>
  <sheetViews>
    <sheetView view="pageBreakPreview" zoomScaleNormal="100" zoomScaleSheetLayoutView="100" workbookViewId="0">
      <selection activeCell="P35" sqref="P35"/>
    </sheetView>
  </sheetViews>
  <sheetFormatPr defaultRowHeight="12" x14ac:dyDescent="0.15"/>
  <cols>
    <col min="1" max="1" width="3.75" style="1" customWidth="1"/>
    <col min="2" max="2" width="12.75" style="1" customWidth="1"/>
    <col min="3" max="3" width="3.625" style="1" customWidth="1"/>
    <col min="4" max="4" width="22.625" style="1" customWidth="1"/>
    <col min="5" max="5" width="2.375" style="1" customWidth="1"/>
    <col min="6" max="7" width="5.875" style="20" customWidth="1"/>
    <col min="8" max="8" width="4.25" style="20" customWidth="1"/>
    <col min="9" max="9" width="6.375" style="20" customWidth="1"/>
    <col min="10" max="10" width="7.375" style="20" customWidth="1"/>
    <col min="11" max="11" width="9.25" style="20" customWidth="1"/>
    <col min="12" max="12" width="14.625" style="20" customWidth="1"/>
    <col min="13" max="13" width="16.5" style="1" customWidth="1"/>
    <col min="14" max="16384" width="9" style="1"/>
  </cols>
  <sheetData>
    <row r="1" spans="1:13" ht="15" customHeight="1" x14ac:dyDescent="0.15">
      <c r="A1" s="1" t="s">
        <v>48</v>
      </c>
    </row>
    <row r="2" spans="1:13" ht="14.25" customHeight="1" x14ac:dyDescent="0.15">
      <c r="H2" s="239" t="s">
        <v>40</v>
      </c>
      <c r="I2" s="240"/>
      <c r="J2" s="84"/>
      <c r="K2" s="85"/>
      <c r="L2" s="86"/>
    </row>
    <row r="3" spans="1:13" ht="14.25" customHeight="1" x14ac:dyDescent="0.15">
      <c r="H3" s="241" t="s">
        <v>41</v>
      </c>
      <c r="I3" s="242"/>
      <c r="J3" s="84" t="s">
        <v>42</v>
      </c>
      <c r="K3" s="85" t="s">
        <v>44</v>
      </c>
      <c r="L3" s="86"/>
    </row>
    <row r="4" spans="1:13" ht="16.5" customHeight="1" x14ac:dyDescent="0.15">
      <c r="H4" s="243"/>
      <c r="I4" s="244"/>
      <c r="J4" s="84" t="s">
        <v>43</v>
      </c>
      <c r="K4" s="85" t="s">
        <v>72</v>
      </c>
      <c r="L4" s="86"/>
    </row>
    <row r="5" spans="1:13" ht="27" customHeight="1" x14ac:dyDescent="0.15">
      <c r="A5" s="15"/>
      <c r="B5" s="15"/>
      <c r="L5" s="102" t="s">
        <v>135</v>
      </c>
    </row>
    <row r="6" spans="1:13" ht="21" x14ac:dyDescent="0.2">
      <c r="A6" s="247" t="s">
        <v>132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30"/>
    </row>
    <row r="7" spans="1:13" ht="14.25" customHeight="1" x14ac:dyDescent="0.15">
      <c r="A7" s="2"/>
      <c r="B7" s="2"/>
      <c r="C7" s="2"/>
      <c r="D7" s="2"/>
      <c r="E7" s="2"/>
      <c r="F7" s="21"/>
      <c r="G7" s="21"/>
      <c r="H7" s="21"/>
      <c r="I7" s="21"/>
      <c r="J7" s="21"/>
      <c r="K7" s="21"/>
      <c r="L7" s="21"/>
      <c r="M7" s="2"/>
    </row>
    <row r="8" spans="1:13" s="165" customFormat="1" ht="20.25" customHeight="1" x14ac:dyDescent="0.15">
      <c r="A8" s="161" t="s">
        <v>122</v>
      </c>
      <c r="B8" s="289" t="s">
        <v>36</v>
      </c>
      <c r="C8" s="289"/>
      <c r="D8" s="289"/>
      <c r="E8" s="289"/>
      <c r="F8" s="289"/>
      <c r="G8" s="289"/>
      <c r="H8" s="289"/>
      <c r="I8" s="289"/>
      <c r="J8" s="289"/>
      <c r="K8" s="234"/>
      <c r="L8" s="234"/>
      <c r="M8" s="164"/>
    </row>
    <row r="9" spans="1:13" s="165" customFormat="1" ht="20.25" customHeight="1" x14ac:dyDescent="0.15">
      <c r="A9" s="170" t="s">
        <v>121</v>
      </c>
      <c r="B9" s="289" t="s">
        <v>37</v>
      </c>
      <c r="C9" s="289"/>
      <c r="D9" s="288"/>
      <c r="E9" s="288"/>
      <c r="F9" s="288"/>
      <c r="G9" s="288"/>
      <c r="H9" s="288"/>
      <c r="I9" s="288"/>
      <c r="J9" s="288"/>
      <c r="K9" s="234"/>
      <c r="L9" s="234"/>
      <c r="M9" s="164"/>
    </row>
    <row r="10" spans="1:13" s="165" customFormat="1" ht="20.25" customHeight="1" x14ac:dyDescent="0.15">
      <c r="A10" s="161" t="s">
        <v>123</v>
      </c>
      <c r="B10" s="288" t="s">
        <v>59</v>
      </c>
      <c r="C10" s="288"/>
      <c r="D10" s="288"/>
      <c r="E10" s="288"/>
      <c r="F10" s="288"/>
      <c r="G10" s="288"/>
      <c r="H10" s="288"/>
      <c r="I10" s="288"/>
      <c r="J10" s="288"/>
      <c r="K10" s="234"/>
      <c r="L10" s="234"/>
      <c r="M10" s="166"/>
    </row>
    <row r="11" spans="1:13" s="165" customFormat="1" ht="20.25" customHeight="1" x14ac:dyDescent="0.15">
      <c r="A11" s="170" t="s">
        <v>124</v>
      </c>
      <c r="B11" s="288" t="s">
        <v>49</v>
      </c>
      <c r="C11" s="288"/>
      <c r="D11" s="226"/>
      <c r="E11" s="226" t="s">
        <v>147</v>
      </c>
      <c r="F11" s="226"/>
      <c r="G11" s="226"/>
      <c r="H11" s="226"/>
      <c r="I11" s="226"/>
      <c r="J11" s="226"/>
      <c r="K11" s="167"/>
      <c r="L11" s="167"/>
      <c r="M11" s="164"/>
    </row>
    <row r="12" spans="1:13" s="165" customFormat="1" ht="20.25" customHeight="1" x14ac:dyDescent="0.15">
      <c r="A12" s="171" t="s">
        <v>125</v>
      </c>
      <c r="B12" s="172" t="s">
        <v>3</v>
      </c>
      <c r="C12" s="173"/>
      <c r="D12" s="164"/>
      <c r="E12" s="164"/>
      <c r="F12" s="174"/>
      <c r="G12" s="174"/>
      <c r="H12" s="174"/>
      <c r="I12" s="174"/>
      <c r="J12" s="174"/>
      <c r="K12" s="174"/>
      <c r="L12" s="174"/>
      <c r="M12" s="164"/>
    </row>
    <row r="13" spans="1:13" ht="6.75" customHeight="1" thickBot="1" x14ac:dyDescent="0.2"/>
    <row r="14" spans="1:13" ht="30" customHeight="1" thickBot="1" x14ac:dyDescent="0.2">
      <c r="A14" s="79"/>
      <c r="B14" s="41" t="s">
        <v>0</v>
      </c>
      <c r="C14" s="42"/>
      <c r="D14" s="42" t="s">
        <v>1</v>
      </c>
      <c r="E14" s="65"/>
      <c r="F14" s="43"/>
      <c r="G14" s="43"/>
      <c r="H14" s="43"/>
      <c r="I14" s="43"/>
      <c r="J14" s="43"/>
      <c r="K14" s="256" t="s">
        <v>46</v>
      </c>
      <c r="L14" s="257"/>
    </row>
    <row r="15" spans="1:13" ht="39.950000000000003" customHeight="1" x14ac:dyDescent="0.15">
      <c r="A15" s="311" t="s">
        <v>108</v>
      </c>
      <c r="B15" s="312" t="s">
        <v>77</v>
      </c>
      <c r="C15" s="118"/>
      <c r="D15" s="92" t="s">
        <v>75</v>
      </c>
      <c r="E15" s="123"/>
      <c r="F15" s="124"/>
      <c r="G15" s="125" t="s">
        <v>60</v>
      </c>
      <c r="H15" s="258">
        <v>100000</v>
      </c>
      <c r="I15" s="258"/>
      <c r="J15" s="100" t="s">
        <v>71</v>
      </c>
      <c r="K15" s="126" t="s">
        <v>65</v>
      </c>
      <c r="L15" s="90">
        <f>INT(F15*H15*1.1)</f>
        <v>0</v>
      </c>
    </row>
    <row r="16" spans="1:13" ht="39.950000000000003" customHeight="1" x14ac:dyDescent="0.15">
      <c r="A16" s="267"/>
      <c r="B16" s="251"/>
      <c r="C16" s="13"/>
      <c r="D16" s="119" t="s">
        <v>76</v>
      </c>
      <c r="E16" s="120"/>
      <c r="F16" s="103"/>
      <c r="G16" s="52" t="s">
        <v>60</v>
      </c>
      <c r="H16" s="317">
        <v>30000</v>
      </c>
      <c r="I16" s="317"/>
      <c r="J16" s="121" t="s">
        <v>71</v>
      </c>
      <c r="K16" s="122" t="s">
        <v>65</v>
      </c>
      <c r="L16" s="61">
        <f>INT(F16*H16*1.1)</f>
        <v>0</v>
      </c>
    </row>
    <row r="17" spans="1:13" ht="25.5" customHeight="1" x14ac:dyDescent="0.15">
      <c r="A17" s="319" t="s">
        <v>109</v>
      </c>
      <c r="B17" s="321" t="s">
        <v>145</v>
      </c>
      <c r="C17" s="10"/>
      <c r="D17" s="18" t="s">
        <v>136</v>
      </c>
      <c r="E17" s="314" t="s">
        <v>141</v>
      </c>
      <c r="F17" s="315"/>
      <c r="G17" s="315"/>
      <c r="H17" s="315"/>
      <c r="I17" s="315"/>
      <c r="J17" s="315"/>
      <c r="K17" s="316"/>
      <c r="L17" s="232"/>
    </row>
    <row r="18" spans="1:13" ht="20.25" customHeight="1" x14ac:dyDescent="0.15">
      <c r="A18" s="320"/>
      <c r="B18" s="322"/>
      <c r="C18" s="13"/>
      <c r="D18" s="75" t="s">
        <v>137</v>
      </c>
      <c r="E18" s="76" t="s">
        <v>99</v>
      </c>
      <c r="F18" s="111"/>
      <c r="G18" s="37" t="s">
        <v>100</v>
      </c>
      <c r="H18" s="150">
        <f>D11</f>
        <v>0</v>
      </c>
      <c r="I18" s="37" t="s">
        <v>27</v>
      </c>
      <c r="J18" s="113"/>
      <c r="K18" s="37" t="s">
        <v>138</v>
      </c>
      <c r="L18" s="232"/>
    </row>
    <row r="19" spans="1:13" ht="24.95" customHeight="1" x14ac:dyDescent="0.15">
      <c r="A19" s="320"/>
      <c r="B19" s="322"/>
      <c r="C19" s="13"/>
      <c r="D19" s="19"/>
      <c r="E19" s="66"/>
      <c r="F19" s="26"/>
      <c r="G19" s="91" t="s">
        <v>101</v>
      </c>
      <c r="H19" s="274">
        <v>6000</v>
      </c>
      <c r="I19" s="274"/>
      <c r="J19" s="230" t="s">
        <v>71</v>
      </c>
      <c r="K19" s="107" t="s">
        <v>65</v>
      </c>
      <c r="L19" s="63">
        <f>INT((IF(D17="■　1例目",J18,0)+F18*H18)*H19*1.1)</f>
        <v>0</v>
      </c>
    </row>
    <row r="20" spans="1:13" ht="24.95" customHeight="1" x14ac:dyDescent="0.15">
      <c r="A20" s="320"/>
      <c r="B20" s="322"/>
      <c r="C20" s="13"/>
      <c r="D20" s="181" t="s">
        <v>142</v>
      </c>
      <c r="E20" s="76" t="s">
        <v>28</v>
      </c>
      <c r="F20" s="111"/>
      <c r="G20" s="37" t="s">
        <v>143</v>
      </c>
      <c r="H20" s="274">
        <v>50000</v>
      </c>
      <c r="I20" s="274"/>
      <c r="J20" s="230" t="s">
        <v>71</v>
      </c>
      <c r="K20" s="127" t="s">
        <v>65</v>
      </c>
      <c r="L20" s="232">
        <f>INT(F20*H20*1.1)</f>
        <v>0</v>
      </c>
    </row>
    <row r="21" spans="1:13" ht="24.95" customHeight="1" x14ac:dyDescent="0.15">
      <c r="A21" s="291" t="s">
        <v>110</v>
      </c>
      <c r="B21" s="250" t="s">
        <v>62</v>
      </c>
      <c r="C21" s="10"/>
      <c r="D21" s="16"/>
      <c r="E21" s="71"/>
      <c r="F21" s="72" t="s">
        <v>31</v>
      </c>
      <c r="G21" s="73"/>
      <c r="H21" s="290" t="s">
        <v>38</v>
      </c>
      <c r="I21" s="290"/>
      <c r="J21" s="74"/>
      <c r="K21" s="25"/>
      <c r="L21" s="62"/>
    </row>
    <row r="22" spans="1:13" ht="23.25" customHeight="1" x14ac:dyDescent="0.15">
      <c r="A22" s="292"/>
      <c r="B22" s="268"/>
      <c r="C22" s="11"/>
      <c r="D22" s="17"/>
      <c r="E22" s="70"/>
      <c r="F22" s="105">
        <v>7000</v>
      </c>
      <c r="G22" s="26" t="s">
        <v>32</v>
      </c>
      <c r="H22" s="81"/>
      <c r="I22" s="26" t="s">
        <v>19</v>
      </c>
      <c r="J22" s="52"/>
      <c r="K22" s="26"/>
      <c r="L22" s="63">
        <f>INT(F22*H22)</f>
        <v>0</v>
      </c>
    </row>
    <row r="23" spans="1:13" ht="22.5" customHeight="1" x14ac:dyDescent="0.15">
      <c r="A23" s="265" t="s">
        <v>111</v>
      </c>
      <c r="B23" s="250" t="s">
        <v>82</v>
      </c>
      <c r="C23" s="10"/>
      <c r="D23" s="299" t="s">
        <v>83</v>
      </c>
      <c r="E23" s="9" t="s">
        <v>28</v>
      </c>
      <c r="F23" s="159" t="s">
        <v>120</v>
      </c>
      <c r="G23" s="159"/>
      <c r="H23" s="159"/>
      <c r="I23" s="159"/>
      <c r="J23" s="29"/>
      <c r="K23" s="29"/>
      <c r="L23" s="62"/>
    </row>
    <row r="24" spans="1:13" ht="20.25" customHeight="1" x14ac:dyDescent="0.15">
      <c r="A24" s="266"/>
      <c r="B24" s="251"/>
      <c r="C24" s="13"/>
      <c r="D24" s="300"/>
      <c r="E24" s="76" t="s">
        <v>28</v>
      </c>
      <c r="F24" s="111"/>
      <c r="G24" s="37" t="s">
        <v>30</v>
      </c>
      <c r="H24" s="150">
        <f>D11</f>
        <v>0</v>
      </c>
      <c r="I24" s="37" t="s">
        <v>98</v>
      </c>
      <c r="J24" s="158" t="s">
        <v>97</v>
      </c>
      <c r="K24" s="37"/>
      <c r="L24" s="232"/>
    </row>
    <row r="25" spans="1:13" ht="24.95" customHeight="1" x14ac:dyDescent="0.15">
      <c r="A25" s="266"/>
      <c r="B25" s="251"/>
      <c r="C25" s="13"/>
      <c r="D25" s="301"/>
      <c r="E25" s="66"/>
      <c r="F25" s="26"/>
      <c r="G25" s="91" t="s">
        <v>30</v>
      </c>
      <c r="H25" s="274">
        <v>1000</v>
      </c>
      <c r="I25" s="274"/>
      <c r="J25" s="230" t="s">
        <v>71</v>
      </c>
      <c r="K25" s="107" t="s">
        <v>65</v>
      </c>
      <c r="L25" s="63">
        <f>INT((F24*H24)*H25*1.1)</f>
        <v>0</v>
      </c>
    </row>
    <row r="26" spans="1:13" ht="30" customHeight="1" x14ac:dyDescent="0.15">
      <c r="A26" s="302" t="s">
        <v>112</v>
      </c>
      <c r="B26" s="305" t="s">
        <v>51</v>
      </c>
      <c r="C26" s="97"/>
      <c r="D26" s="214" t="s">
        <v>149</v>
      </c>
      <c r="E26" s="93"/>
      <c r="F26" s="106"/>
      <c r="G26" s="94" t="s">
        <v>63</v>
      </c>
      <c r="H26" s="293"/>
      <c r="I26" s="293"/>
      <c r="J26" s="99" t="s">
        <v>71</v>
      </c>
      <c r="K26" s="198" t="s">
        <v>65</v>
      </c>
      <c r="L26" s="229">
        <f>INT(F26*H26*1.1)</f>
        <v>0</v>
      </c>
      <c r="M26" s="179"/>
    </row>
    <row r="27" spans="1:13" ht="30" customHeight="1" x14ac:dyDescent="0.15">
      <c r="A27" s="303"/>
      <c r="B27" s="306"/>
      <c r="C27" s="140"/>
      <c r="D27" s="34" t="s">
        <v>144</v>
      </c>
      <c r="E27" s="70"/>
      <c r="F27" s="194"/>
      <c r="G27" s="195" t="s">
        <v>63</v>
      </c>
      <c r="H27" s="317">
        <v>30000</v>
      </c>
      <c r="I27" s="317"/>
      <c r="J27" s="196" t="s">
        <v>71</v>
      </c>
      <c r="K27" s="197" t="s">
        <v>65</v>
      </c>
      <c r="L27" s="193">
        <f>INT(F27*H27*1.1)</f>
        <v>0</v>
      </c>
      <c r="M27" s="179"/>
    </row>
    <row r="28" spans="1:13" ht="30" customHeight="1" x14ac:dyDescent="0.15">
      <c r="A28" s="303"/>
      <c r="B28" s="306"/>
      <c r="C28" s="13"/>
      <c r="D28" s="214" t="s">
        <v>91</v>
      </c>
      <c r="E28" s="93"/>
      <c r="F28" s="183"/>
      <c r="G28" s="184" t="s">
        <v>60</v>
      </c>
      <c r="H28" s="294">
        <v>30000</v>
      </c>
      <c r="I28" s="294"/>
      <c r="J28" s="185" t="s">
        <v>71</v>
      </c>
      <c r="K28" s="186" t="s">
        <v>65</v>
      </c>
      <c r="L28" s="95">
        <f>INT(F28*H28*1.1)</f>
        <v>0</v>
      </c>
      <c r="M28" s="179">
        <v>835000</v>
      </c>
    </row>
    <row r="29" spans="1:13" ht="30" customHeight="1" x14ac:dyDescent="0.15">
      <c r="A29" s="303"/>
      <c r="B29" s="306"/>
      <c r="C29" s="13"/>
      <c r="D29" s="215" t="s">
        <v>92</v>
      </c>
      <c r="E29" s="141"/>
      <c r="F29" s="142"/>
      <c r="G29" s="146" t="s">
        <v>60</v>
      </c>
      <c r="H29" s="295">
        <v>20000</v>
      </c>
      <c r="I29" s="295"/>
      <c r="J29" s="147" t="s">
        <v>71</v>
      </c>
      <c r="K29" s="148" t="s">
        <v>65</v>
      </c>
      <c r="L29" s="139">
        <f>INT(F29*H29*1.1)</f>
        <v>0</v>
      </c>
      <c r="M29" s="179"/>
    </row>
    <row r="30" spans="1:13" ht="30" customHeight="1" x14ac:dyDescent="0.15">
      <c r="A30" s="303"/>
      <c r="B30" s="306"/>
      <c r="C30" s="13"/>
      <c r="D30" s="216" t="s">
        <v>93</v>
      </c>
      <c r="E30" s="187"/>
      <c r="F30" s="188"/>
      <c r="G30" s="189" t="s">
        <v>60</v>
      </c>
      <c r="H30" s="318">
        <v>30000</v>
      </c>
      <c r="I30" s="318"/>
      <c r="J30" s="190" t="s">
        <v>71</v>
      </c>
      <c r="K30" s="191" t="s">
        <v>65</v>
      </c>
      <c r="L30" s="151">
        <f>INT(F30*H30*1.1)</f>
        <v>0</v>
      </c>
    </row>
    <row r="31" spans="1:13" ht="30" customHeight="1" x14ac:dyDescent="0.15">
      <c r="A31" s="303"/>
      <c r="B31" s="306"/>
      <c r="C31" s="13"/>
      <c r="D31" s="32" t="s">
        <v>94</v>
      </c>
      <c r="E31" s="199"/>
      <c r="F31" s="200"/>
      <c r="G31" s="38" t="s">
        <v>67</v>
      </c>
      <c r="H31" s="200"/>
      <c r="I31" s="201" t="s">
        <v>68</v>
      </c>
      <c r="J31" s="202">
        <v>6000</v>
      </c>
      <c r="K31" s="203" t="s">
        <v>69</v>
      </c>
      <c r="L31" s="61">
        <f>INT(F31*H31*J31*1.1)</f>
        <v>0</v>
      </c>
    </row>
    <row r="32" spans="1:13" ht="30" customHeight="1" x14ac:dyDescent="0.15">
      <c r="A32" s="303"/>
      <c r="B32" s="306"/>
      <c r="C32" s="13"/>
      <c r="D32" s="209" t="s">
        <v>88</v>
      </c>
      <c r="E32" s="296" t="s">
        <v>119</v>
      </c>
      <c r="F32" s="297"/>
      <c r="G32" s="297"/>
      <c r="H32" s="297"/>
      <c r="I32" s="297"/>
      <c r="J32" s="297"/>
      <c r="K32" s="298"/>
      <c r="L32" s="63">
        <f>INT((L15+L16+L19+L20+L22+L25+L26+L27+L28+L29+L30+L31+L34)*0.2)</f>
        <v>0</v>
      </c>
    </row>
    <row r="33" spans="1:12" x14ac:dyDescent="0.15">
      <c r="A33" s="304"/>
      <c r="B33" s="307"/>
      <c r="C33" s="209"/>
      <c r="D33" s="308" t="s">
        <v>146</v>
      </c>
      <c r="E33" s="309"/>
      <c r="F33" s="309"/>
      <c r="G33" s="309"/>
      <c r="H33" s="309"/>
      <c r="I33" s="309"/>
      <c r="J33" s="309"/>
      <c r="K33" s="310"/>
      <c r="L33" s="61">
        <f>SUBTOTAL(9,L26:L32)</f>
        <v>0</v>
      </c>
    </row>
    <row r="34" spans="1:12" ht="24.95" customHeight="1" thickBot="1" x14ac:dyDescent="0.2">
      <c r="A34" s="233" t="s">
        <v>113</v>
      </c>
      <c r="B34" s="231" t="s">
        <v>89</v>
      </c>
      <c r="C34" s="13"/>
      <c r="D34" s="116" t="s">
        <v>90</v>
      </c>
      <c r="E34" s="76"/>
      <c r="F34" s="115"/>
      <c r="G34" s="127" t="s">
        <v>86</v>
      </c>
      <c r="H34" s="313"/>
      <c r="I34" s="313"/>
      <c r="J34" s="128" t="s">
        <v>71</v>
      </c>
      <c r="K34" s="129" t="s">
        <v>65</v>
      </c>
      <c r="L34" s="232">
        <f>INT(F34*H34*1.1)</f>
        <v>0</v>
      </c>
    </row>
    <row r="35" spans="1:12" ht="39.950000000000003" customHeight="1" thickBot="1" x14ac:dyDescent="0.2">
      <c r="A35" s="169" t="s">
        <v>115</v>
      </c>
      <c r="B35" s="56" t="s">
        <v>16</v>
      </c>
      <c r="C35" s="55"/>
      <c r="D35" s="56" t="s">
        <v>114</v>
      </c>
      <c r="E35" s="54"/>
      <c r="F35" s="57"/>
      <c r="G35" s="57"/>
      <c r="H35" s="57"/>
      <c r="I35" s="57"/>
      <c r="J35" s="57"/>
      <c r="K35" s="57"/>
      <c r="L35" s="60">
        <f>INT(L15+L16+L19+L20+L22+L25+L26+L27+L28+L29+L30+L31+L32+L34)</f>
        <v>0</v>
      </c>
    </row>
    <row r="36" spans="1:12" ht="39.950000000000003" customHeight="1" thickBot="1" x14ac:dyDescent="0.2">
      <c r="A36" s="169" t="s">
        <v>116</v>
      </c>
      <c r="B36" s="56" t="s">
        <v>64</v>
      </c>
      <c r="C36" s="56"/>
      <c r="D36" s="54" t="s">
        <v>117</v>
      </c>
      <c r="E36" s="54"/>
      <c r="F36" s="59"/>
      <c r="G36" s="59"/>
      <c r="H36" s="59"/>
      <c r="I36" s="59"/>
      <c r="J36" s="59"/>
      <c r="K36" s="83"/>
      <c r="L36" s="60">
        <f>INT(L35*0.3)</f>
        <v>0</v>
      </c>
    </row>
    <row r="37" spans="1:12" ht="24.95" customHeight="1" x14ac:dyDescent="0.15">
      <c r="A37" s="259" t="s">
        <v>25</v>
      </c>
      <c r="B37" s="260"/>
      <c r="C37" s="13"/>
      <c r="D37" s="48" t="s">
        <v>118</v>
      </c>
      <c r="E37" s="67"/>
      <c r="F37" s="50"/>
      <c r="G37" s="50"/>
      <c r="H37" s="50"/>
      <c r="I37" s="50"/>
      <c r="J37" s="50"/>
      <c r="K37" s="50"/>
      <c r="L37" s="263">
        <f>INT(L35+L36)</f>
        <v>0</v>
      </c>
    </row>
    <row r="38" spans="1:12" ht="24.95" customHeight="1" thickBot="1" x14ac:dyDescent="0.2">
      <c r="A38" s="261"/>
      <c r="B38" s="262"/>
      <c r="C38" s="45"/>
      <c r="D38" s="78">
        <f>INT(L37*1/11)</f>
        <v>0</v>
      </c>
      <c r="E38" s="68"/>
      <c r="F38" s="44"/>
      <c r="G38" s="44"/>
      <c r="H38" s="44"/>
      <c r="I38" s="44"/>
      <c r="J38" s="44"/>
      <c r="K38" s="44"/>
      <c r="L38" s="264"/>
    </row>
    <row r="39" spans="1:12" ht="99" customHeight="1" thickBot="1" x14ac:dyDescent="0.2">
      <c r="A39" s="236" t="s">
        <v>11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8"/>
    </row>
  </sheetData>
  <mergeCells count="40">
    <mergeCell ref="B9:C9"/>
    <mergeCell ref="D9:J9"/>
    <mergeCell ref="H2:I2"/>
    <mergeCell ref="H3:I4"/>
    <mergeCell ref="A6:L6"/>
    <mergeCell ref="B8:C8"/>
    <mergeCell ref="D8:J8"/>
    <mergeCell ref="A21:A22"/>
    <mergeCell ref="B21:B22"/>
    <mergeCell ref="H21:I21"/>
    <mergeCell ref="B10:C10"/>
    <mergeCell ref="D10:J10"/>
    <mergeCell ref="B11:C11"/>
    <mergeCell ref="A17:A20"/>
    <mergeCell ref="B17:B20"/>
    <mergeCell ref="E17:K17"/>
    <mergeCell ref="H19:I19"/>
    <mergeCell ref="H20:I20"/>
    <mergeCell ref="K14:L14"/>
    <mergeCell ref="A15:A16"/>
    <mergeCell ref="B15:B16"/>
    <mergeCell ref="H15:I15"/>
    <mergeCell ref="H16:I16"/>
    <mergeCell ref="A23:A25"/>
    <mergeCell ref="B23:B25"/>
    <mergeCell ref="D23:D25"/>
    <mergeCell ref="H25:I25"/>
    <mergeCell ref="A26:A33"/>
    <mergeCell ref="B26:B33"/>
    <mergeCell ref="H26:I26"/>
    <mergeCell ref="H27:I27"/>
    <mergeCell ref="H28:I28"/>
    <mergeCell ref="H29:I29"/>
    <mergeCell ref="A39:L39"/>
    <mergeCell ref="H30:I30"/>
    <mergeCell ref="E32:K32"/>
    <mergeCell ref="D33:K33"/>
    <mergeCell ref="H34:I34"/>
    <mergeCell ref="A37:B38"/>
    <mergeCell ref="L37:L38"/>
  </mergeCells>
  <phoneticPr fontId="1"/>
  <dataValidations count="1">
    <dataValidation type="list" showInputMessage="1" showErrorMessage="1" sqref="H26:I26" xr:uid="{00000000-0002-0000-0300-000000000000}">
      <formula1>$M$26:$M$29</formula1>
    </dataValidation>
  </dataValidations>
  <printOptions horizontalCentered="1"/>
  <pageMargins left="0.78740157480314965" right="0.23622047244094491" top="0.62992125984251968" bottom="0.55118110236220474" header="0.51181102362204722" footer="0.51181102362204722"/>
  <pageSetup paperSize="9" scale="81" orientation="portrait" r:id="rId1"/>
  <headerFooter alignWithMargins="0"/>
  <colBreaks count="1" manualBreakCount="1">
    <brk id="12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M38"/>
  <sheetViews>
    <sheetView view="pageBreakPreview" zoomScaleNormal="100" zoomScaleSheetLayoutView="100" workbookViewId="0">
      <selection activeCell="D26" sqref="D26"/>
    </sheetView>
  </sheetViews>
  <sheetFormatPr defaultRowHeight="12" x14ac:dyDescent="0.15"/>
  <cols>
    <col min="1" max="1" width="3.75" style="1" customWidth="1"/>
    <col min="2" max="2" width="12.75" style="1" customWidth="1"/>
    <col min="3" max="3" width="3.625" style="1" customWidth="1"/>
    <col min="4" max="4" width="22.625" style="1" customWidth="1"/>
    <col min="5" max="5" width="2.375" style="1" customWidth="1"/>
    <col min="6" max="7" width="5.875" style="20" customWidth="1"/>
    <col min="8" max="8" width="4.25" style="20" customWidth="1"/>
    <col min="9" max="9" width="4.75" style="20" customWidth="1"/>
    <col min="10" max="10" width="7.375" style="20" customWidth="1"/>
    <col min="11" max="11" width="9.25" style="20" customWidth="1"/>
    <col min="12" max="12" width="17.125" style="20" customWidth="1"/>
    <col min="13" max="13" width="16.5" style="1" customWidth="1"/>
    <col min="14" max="16384" width="9" style="1"/>
  </cols>
  <sheetData>
    <row r="1" spans="1:13" ht="15" customHeight="1" x14ac:dyDescent="0.15">
      <c r="A1" s="1" t="s">
        <v>102</v>
      </c>
    </row>
    <row r="2" spans="1:13" ht="14.25" customHeight="1" x14ac:dyDescent="0.15">
      <c r="H2" s="239" t="s">
        <v>40</v>
      </c>
      <c r="I2" s="240"/>
      <c r="J2" s="84"/>
      <c r="K2" s="85"/>
      <c r="L2" s="86"/>
    </row>
    <row r="3" spans="1:13" ht="14.25" customHeight="1" x14ac:dyDescent="0.15">
      <c r="H3" s="241" t="s">
        <v>41</v>
      </c>
      <c r="I3" s="242"/>
      <c r="J3" s="84" t="s">
        <v>42</v>
      </c>
      <c r="K3" s="85" t="s">
        <v>44</v>
      </c>
      <c r="L3" s="86"/>
    </row>
    <row r="4" spans="1:13" ht="16.5" customHeight="1" x14ac:dyDescent="0.15">
      <c r="H4" s="243"/>
      <c r="I4" s="244"/>
      <c r="J4" s="84" t="s">
        <v>43</v>
      </c>
      <c r="K4" s="85" t="s">
        <v>72</v>
      </c>
      <c r="L4" s="86"/>
    </row>
    <row r="5" spans="1:13" ht="27" customHeight="1" x14ac:dyDescent="0.15">
      <c r="A5" s="15"/>
      <c r="B5" s="15"/>
      <c r="L5" s="102" t="s">
        <v>135</v>
      </c>
    </row>
    <row r="6" spans="1:13" ht="21" x14ac:dyDescent="0.2">
      <c r="A6" s="247" t="s">
        <v>133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30"/>
    </row>
    <row r="7" spans="1:13" ht="14.25" customHeight="1" x14ac:dyDescent="0.15">
      <c r="A7" s="2"/>
      <c r="B7" s="2"/>
      <c r="C7" s="2"/>
      <c r="D7" s="2"/>
      <c r="E7" s="2"/>
      <c r="F7" s="21"/>
      <c r="G7" s="21"/>
      <c r="H7" s="21"/>
      <c r="I7" s="21"/>
      <c r="J7" s="21"/>
      <c r="K7" s="21"/>
      <c r="L7" s="21"/>
      <c r="M7" s="2"/>
    </row>
    <row r="8" spans="1:13" s="165" customFormat="1" ht="21" customHeight="1" x14ac:dyDescent="0.15">
      <c r="A8" s="162" t="s">
        <v>103</v>
      </c>
      <c r="B8" s="289" t="s">
        <v>36</v>
      </c>
      <c r="C8" s="289"/>
      <c r="D8" s="289"/>
      <c r="E8" s="289"/>
      <c r="F8" s="289"/>
      <c r="G8" s="289"/>
      <c r="H8" s="289"/>
      <c r="I8" s="289"/>
      <c r="J8" s="289"/>
      <c r="K8" s="69"/>
      <c r="L8" s="69"/>
      <c r="M8" s="164"/>
    </row>
    <row r="9" spans="1:13" s="165" customFormat="1" ht="21" customHeight="1" x14ac:dyDescent="0.15">
      <c r="A9" s="162" t="s">
        <v>104</v>
      </c>
      <c r="B9" s="289" t="s">
        <v>37</v>
      </c>
      <c r="C9" s="289"/>
      <c r="D9" s="288"/>
      <c r="E9" s="288"/>
      <c r="F9" s="288"/>
      <c r="G9" s="288"/>
      <c r="H9" s="288"/>
      <c r="I9" s="288"/>
      <c r="J9" s="288"/>
      <c r="K9" s="69"/>
      <c r="L9" s="69"/>
      <c r="M9" s="164"/>
    </row>
    <row r="10" spans="1:13" s="165" customFormat="1" ht="21" customHeight="1" x14ac:dyDescent="0.15">
      <c r="A10" s="162" t="s">
        <v>105</v>
      </c>
      <c r="B10" s="288" t="s">
        <v>59</v>
      </c>
      <c r="C10" s="288"/>
      <c r="D10" s="288"/>
      <c r="E10" s="288"/>
      <c r="F10" s="288"/>
      <c r="G10" s="288"/>
      <c r="H10" s="288"/>
      <c r="I10" s="288"/>
      <c r="J10" s="288"/>
      <c r="K10" s="69"/>
      <c r="L10" s="69"/>
      <c r="M10" s="166"/>
    </row>
    <row r="11" spans="1:13" s="165" customFormat="1" ht="21" customHeight="1" x14ac:dyDescent="0.15">
      <c r="A11" s="168" t="s">
        <v>106</v>
      </c>
      <c r="B11" s="288" t="s">
        <v>49</v>
      </c>
      <c r="C11" s="288"/>
      <c r="D11" s="226">
        <v>0</v>
      </c>
      <c r="E11" s="225" t="s">
        <v>147</v>
      </c>
      <c r="F11" s="225"/>
      <c r="G11" s="225"/>
      <c r="H11" s="225"/>
      <c r="I11" s="225"/>
      <c r="J11" s="225"/>
      <c r="K11" s="167"/>
      <c r="L11" s="167"/>
      <c r="M11" s="164"/>
    </row>
    <row r="12" spans="1:13" s="165" customFormat="1" ht="21" customHeight="1" x14ac:dyDescent="0.15">
      <c r="A12" s="163" t="s">
        <v>107</v>
      </c>
      <c r="B12" s="172" t="s">
        <v>3</v>
      </c>
      <c r="C12" s="173"/>
      <c r="D12" s="164"/>
      <c r="E12" s="164"/>
      <c r="F12" s="174"/>
      <c r="G12" s="174"/>
      <c r="H12" s="174"/>
      <c r="I12" s="174"/>
      <c r="J12" s="174"/>
      <c r="K12" s="174"/>
      <c r="L12" s="174"/>
      <c r="M12" s="164"/>
    </row>
    <row r="13" spans="1:13" ht="6.75" customHeight="1" thickBot="1" x14ac:dyDescent="0.2"/>
    <row r="14" spans="1:13" ht="30" customHeight="1" thickBot="1" x14ac:dyDescent="0.2">
      <c r="A14" s="79"/>
      <c r="B14" s="41" t="s">
        <v>0</v>
      </c>
      <c r="C14" s="42"/>
      <c r="D14" s="42" t="s">
        <v>1</v>
      </c>
      <c r="E14" s="65"/>
      <c r="F14" s="43"/>
      <c r="G14" s="43"/>
      <c r="H14" s="43"/>
      <c r="I14" s="43"/>
      <c r="J14" s="43"/>
      <c r="K14" s="256" t="s">
        <v>46</v>
      </c>
      <c r="L14" s="257"/>
    </row>
    <row r="15" spans="1:13" ht="39.950000000000003" customHeight="1" x14ac:dyDescent="0.15">
      <c r="A15" s="311" t="s">
        <v>108</v>
      </c>
      <c r="B15" s="312" t="s">
        <v>77</v>
      </c>
      <c r="C15" s="118"/>
      <c r="D15" s="92" t="s">
        <v>75</v>
      </c>
      <c r="E15" s="123"/>
      <c r="F15" s="124"/>
      <c r="G15" s="125" t="s">
        <v>60</v>
      </c>
      <c r="H15" s="258">
        <v>100000</v>
      </c>
      <c r="I15" s="258"/>
      <c r="J15" s="100" t="s">
        <v>71</v>
      </c>
      <c r="K15" s="126" t="s">
        <v>65</v>
      </c>
      <c r="L15" s="90">
        <f>INT(F15*H15*1.1)</f>
        <v>0</v>
      </c>
    </row>
    <row r="16" spans="1:13" ht="39.950000000000003" customHeight="1" x14ac:dyDescent="0.15">
      <c r="A16" s="267"/>
      <c r="B16" s="268"/>
      <c r="C16" s="11"/>
      <c r="D16" s="119" t="s">
        <v>76</v>
      </c>
      <c r="E16" s="120"/>
      <c r="F16" s="103"/>
      <c r="G16" s="52" t="s">
        <v>60</v>
      </c>
      <c r="H16" s="317">
        <v>30000</v>
      </c>
      <c r="I16" s="317"/>
      <c r="J16" s="121" t="s">
        <v>71</v>
      </c>
      <c r="K16" s="122" t="s">
        <v>65</v>
      </c>
      <c r="L16" s="61">
        <f>INT(F16*H16*1.1)</f>
        <v>0</v>
      </c>
    </row>
    <row r="17" spans="1:13" ht="22.5" customHeight="1" x14ac:dyDescent="0.15">
      <c r="A17" s="265" t="s">
        <v>109</v>
      </c>
      <c r="B17" s="321" t="s">
        <v>61</v>
      </c>
      <c r="C17" s="18"/>
      <c r="D17" s="204" t="s">
        <v>136</v>
      </c>
      <c r="E17" s="314" t="s">
        <v>140</v>
      </c>
      <c r="F17" s="315"/>
      <c r="G17" s="315"/>
      <c r="H17" s="315"/>
      <c r="I17" s="315"/>
      <c r="J17" s="315"/>
      <c r="K17" s="316"/>
      <c r="L17" s="220"/>
    </row>
    <row r="18" spans="1:13" ht="20.25" customHeight="1" x14ac:dyDescent="0.15">
      <c r="A18" s="266"/>
      <c r="B18" s="322"/>
      <c r="C18" s="18"/>
      <c r="D18" s="182" t="s">
        <v>137</v>
      </c>
      <c r="E18" s="76" t="s">
        <v>28</v>
      </c>
      <c r="F18" s="111"/>
      <c r="G18" s="37" t="s">
        <v>30</v>
      </c>
      <c r="H18" s="112"/>
      <c r="I18" s="37" t="s">
        <v>27</v>
      </c>
      <c r="J18" s="113"/>
      <c r="K18" s="37" t="s">
        <v>138</v>
      </c>
      <c r="L18" s="220"/>
    </row>
    <row r="19" spans="1:13" ht="24.95" customHeight="1" x14ac:dyDescent="0.15">
      <c r="A19" s="266"/>
      <c r="B19" s="322"/>
      <c r="C19" s="18"/>
      <c r="D19" s="192"/>
      <c r="E19" s="66"/>
      <c r="F19" s="109" t="s">
        <v>139</v>
      </c>
      <c r="G19" s="91" t="s">
        <v>30</v>
      </c>
      <c r="H19" s="274">
        <v>6000</v>
      </c>
      <c r="I19" s="274"/>
      <c r="J19" s="224" t="s">
        <v>71</v>
      </c>
      <c r="K19" s="107" t="s">
        <v>65</v>
      </c>
      <c r="L19" s="63">
        <f>INT((IF(D17="■　1例目",J18,0)+F18*H18)*0.1*H19*1.1)</f>
        <v>0</v>
      </c>
    </row>
    <row r="20" spans="1:13" ht="24.95" customHeight="1" x14ac:dyDescent="0.15">
      <c r="A20" s="267"/>
      <c r="B20" s="323"/>
      <c r="C20" s="18"/>
      <c r="D20" s="205" t="s">
        <v>142</v>
      </c>
      <c r="E20" s="76" t="s">
        <v>28</v>
      </c>
      <c r="F20" s="111"/>
      <c r="G20" s="37" t="s">
        <v>143</v>
      </c>
      <c r="H20" s="274">
        <v>50000</v>
      </c>
      <c r="I20" s="274"/>
      <c r="J20" s="224" t="s">
        <v>71</v>
      </c>
      <c r="K20" s="127" t="s">
        <v>65</v>
      </c>
      <c r="L20" s="220">
        <f>INT(F20*H20*1.1)</f>
        <v>0</v>
      </c>
    </row>
    <row r="21" spans="1:13" ht="24.95" customHeight="1" x14ac:dyDescent="0.15">
      <c r="A21" s="291" t="s">
        <v>110</v>
      </c>
      <c r="B21" s="250" t="s">
        <v>62</v>
      </c>
      <c r="C21" s="10"/>
      <c r="D21" s="16"/>
      <c r="E21" s="71"/>
      <c r="F21" s="72" t="s">
        <v>31</v>
      </c>
      <c r="G21" s="73"/>
      <c r="H21" s="290" t="s">
        <v>38</v>
      </c>
      <c r="I21" s="290"/>
      <c r="J21" s="74"/>
      <c r="K21" s="25"/>
      <c r="L21" s="62"/>
    </row>
    <row r="22" spans="1:13" ht="23.25" customHeight="1" x14ac:dyDescent="0.15">
      <c r="A22" s="292"/>
      <c r="B22" s="268"/>
      <c r="C22" s="11"/>
      <c r="D22" s="17"/>
      <c r="E22" s="70"/>
      <c r="F22" s="105">
        <v>7000</v>
      </c>
      <c r="G22" s="26" t="s">
        <v>32</v>
      </c>
      <c r="H22" s="81">
        <v>0</v>
      </c>
      <c r="I22" s="26" t="s">
        <v>19</v>
      </c>
      <c r="J22" s="52"/>
      <c r="K22" s="26"/>
      <c r="L22" s="63">
        <f>INT(F22*H22)</f>
        <v>0</v>
      </c>
    </row>
    <row r="23" spans="1:13" ht="22.5" customHeight="1" x14ac:dyDescent="0.15">
      <c r="A23" s="265" t="s">
        <v>111</v>
      </c>
      <c r="B23" s="251" t="s">
        <v>82</v>
      </c>
      <c r="C23" s="13"/>
      <c r="D23" s="329" t="s">
        <v>83</v>
      </c>
      <c r="E23" s="12" t="s">
        <v>28</v>
      </c>
      <c r="F23" s="159" t="s">
        <v>120</v>
      </c>
      <c r="G23" s="159"/>
      <c r="H23" s="159"/>
      <c r="I23" s="159"/>
      <c r="J23" s="223"/>
      <c r="K23" s="223"/>
      <c r="L23" s="220"/>
    </row>
    <row r="24" spans="1:13" ht="20.25" customHeight="1" x14ac:dyDescent="0.15">
      <c r="A24" s="266"/>
      <c r="B24" s="251"/>
      <c r="C24" s="13"/>
      <c r="D24" s="300"/>
      <c r="E24" s="76" t="s">
        <v>28</v>
      </c>
      <c r="F24" s="111"/>
      <c r="G24" s="37" t="s">
        <v>30</v>
      </c>
      <c r="H24" s="150">
        <f>D11</f>
        <v>0</v>
      </c>
      <c r="I24" s="37" t="s">
        <v>98</v>
      </c>
      <c r="J24" s="158" t="s">
        <v>97</v>
      </c>
      <c r="K24" s="37"/>
      <c r="L24" s="220"/>
    </row>
    <row r="25" spans="1:13" ht="24.95" customHeight="1" x14ac:dyDescent="0.15">
      <c r="A25" s="266"/>
      <c r="B25" s="251"/>
      <c r="C25" s="13"/>
      <c r="D25" s="301"/>
      <c r="E25" s="66"/>
      <c r="F25" s="26"/>
      <c r="G25" s="91" t="s">
        <v>30</v>
      </c>
      <c r="H25" s="274">
        <v>1000</v>
      </c>
      <c r="I25" s="274"/>
      <c r="J25" s="224" t="s">
        <v>71</v>
      </c>
      <c r="K25" s="107" t="s">
        <v>65</v>
      </c>
      <c r="L25" s="63">
        <f>INT((F24*H24)*H25*1.1)</f>
        <v>0</v>
      </c>
    </row>
    <row r="26" spans="1:13" ht="30" customHeight="1" x14ac:dyDescent="0.15">
      <c r="A26" s="248" t="s">
        <v>112</v>
      </c>
      <c r="B26" s="321" t="s">
        <v>51</v>
      </c>
      <c r="C26" s="97"/>
      <c r="D26" s="214" t="s">
        <v>150</v>
      </c>
      <c r="E26" s="93"/>
      <c r="F26" s="227">
        <f>D11</f>
        <v>0</v>
      </c>
      <c r="G26" s="94" t="s">
        <v>63</v>
      </c>
      <c r="H26" s="293"/>
      <c r="I26" s="293"/>
      <c r="J26" s="99" t="s">
        <v>71</v>
      </c>
      <c r="K26" s="108" t="s">
        <v>65</v>
      </c>
      <c r="L26" s="95">
        <f>INT(F26*H26*1.1)</f>
        <v>0</v>
      </c>
      <c r="M26" s="179"/>
    </row>
    <row r="27" spans="1:13" ht="30" customHeight="1" x14ac:dyDescent="0.15">
      <c r="A27" s="249"/>
      <c r="B27" s="322"/>
      <c r="C27" s="13"/>
      <c r="D27" s="215" t="s">
        <v>91</v>
      </c>
      <c r="E27" s="141"/>
      <c r="F27" s="142"/>
      <c r="G27" s="146" t="s">
        <v>60</v>
      </c>
      <c r="H27" s="295">
        <v>30000</v>
      </c>
      <c r="I27" s="295"/>
      <c r="J27" s="147" t="s">
        <v>71</v>
      </c>
      <c r="K27" s="148" t="s">
        <v>65</v>
      </c>
      <c r="L27" s="139">
        <f>INT(F27*H27*1.1)</f>
        <v>0</v>
      </c>
      <c r="M27" s="179">
        <v>310000</v>
      </c>
    </row>
    <row r="28" spans="1:13" ht="30" customHeight="1" x14ac:dyDescent="0.15">
      <c r="A28" s="249"/>
      <c r="B28" s="322"/>
      <c r="C28" s="13"/>
      <c r="D28" s="217" t="s">
        <v>92</v>
      </c>
      <c r="E28" s="141"/>
      <c r="F28" s="142"/>
      <c r="G28" s="146" t="s">
        <v>60</v>
      </c>
      <c r="H28" s="295">
        <v>20000</v>
      </c>
      <c r="I28" s="295"/>
      <c r="J28" s="147" t="s">
        <v>71</v>
      </c>
      <c r="K28" s="148" t="s">
        <v>65</v>
      </c>
      <c r="L28" s="139">
        <f>INT(F28*H28*1.1)</f>
        <v>0</v>
      </c>
      <c r="M28" s="179">
        <v>410000</v>
      </c>
    </row>
    <row r="29" spans="1:13" ht="30" customHeight="1" x14ac:dyDescent="0.15">
      <c r="A29" s="249"/>
      <c r="B29" s="322"/>
      <c r="C29" s="13"/>
      <c r="D29" s="217" t="s">
        <v>93</v>
      </c>
      <c r="E29" s="141"/>
      <c r="F29" s="142"/>
      <c r="G29" s="146" t="s">
        <v>60</v>
      </c>
      <c r="H29" s="295">
        <v>30000</v>
      </c>
      <c r="I29" s="295"/>
      <c r="J29" s="147" t="s">
        <v>71</v>
      </c>
      <c r="K29" s="148" t="s">
        <v>65</v>
      </c>
      <c r="L29" s="139">
        <f>INT(F29*H29*1.1)</f>
        <v>0</v>
      </c>
    </row>
    <row r="30" spans="1:13" ht="30" customHeight="1" x14ac:dyDescent="0.15">
      <c r="A30" s="249"/>
      <c r="B30" s="322"/>
      <c r="C30" s="13"/>
      <c r="D30" s="218" t="s">
        <v>94</v>
      </c>
      <c r="E30" s="141"/>
      <c r="F30" s="142"/>
      <c r="G30" s="137" t="s">
        <v>67</v>
      </c>
      <c r="H30" s="142"/>
      <c r="I30" s="143" t="s">
        <v>68</v>
      </c>
      <c r="J30" s="144">
        <v>6000</v>
      </c>
      <c r="K30" s="145" t="s">
        <v>69</v>
      </c>
      <c r="L30" s="139">
        <f>INT(F30*H30*J30*1.1)</f>
        <v>0</v>
      </c>
    </row>
    <row r="31" spans="1:13" ht="30" customHeight="1" x14ac:dyDescent="0.15">
      <c r="A31" s="249"/>
      <c r="B31" s="322"/>
      <c r="C31" s="13"/>
      <c r="D31" s="219" t="s">
        <v>88</v>
      </c>
      <c r="E31" s="325" t="s">
        <v>119</v>
      </c>
      <c r="F31" s="326"/>
      <c r="G31" s="326"/>
      <c r="H31" s="326"/>
      <c r="I31" s="326"/>
      <c r="J31" s="326"/>
      <c r="K31" s="327"/>
      <c r="L31" s="151">
        <f>INT((L15+L16+L19+L20+L22+L25+L26+L27+L28+L29+L30+L33)*0.2)</f>
        <v>0</v>
      </c>
    </row>
    <row r="32" spans="1:13" x14ac:dyDescent="0.15">
      <c r="A32" s="328"/>
      <c r="B32" s="323"/>
      <c r="C32" s="209"/>
      <c r="D32" s="309" t="s">
        <v>146</v>
      </c>
      <c r="E32" s="309"/>
      <c r="F32" s="309"/>
      <c r="G32" s="309"/>
      <c r="H32" s="309"/>
      <c r="I32" s="309"/>
      <c r="J32" s="309"/>
      <c r="K32" s="310"/>
      <c r="L32" s="63">
        <f>SUBTOTAL(9,L26:L31)</f>
        <v>0</v>
      </c>
    </row>
    <row r="33" spans="1:12" ht="24.95" customHeight="1" thickBot="1" x14ac:dyDescent="0.2">
      <c r="A33" s="221" t="s">
        <v>113</v>
      </c>
      <c r="B33" s="222" t="s">
        <v>89</v>
      </c>
      <c r="C33" s="13"/>
      <c r="D33" s="116" t="s">
        <v>90</v>
      </c>
      <c r="E33" s="76"/>
      <c r="F33" s="115"/>
      <c r="G33" s="127" t="s">
        <v>86</v>
      </c>
      <c r="H33" s="324"/>
      <c r="I33" s="324"/>
      <c r="J33" s="128" t="s">
        <v>71</v>
      </c>
      <c r="K33" s="129" t="s">
        <v>65</v>
      </c>
      <c r="L33" s="220">
        <f>INT(F33*H33*1.1)</f>
        <v>0</v>
      </c>
    </row>
    <row r="34" spans="1:12" ht="39.950000000000003" customHeight="1" thickBot="1" x14ac:dyDescent="0.2">
      <c r="A34" s="169" t="s">
        <v>115</v>
      </c>
      <c r="B34" s="56" t="s">
        <v>16</v>
      </c>
      <c r="C34" s="55"/>
      <c r="D34" s="56" t="s">
        <v>114</v>
      </c>
      <c r="E34" s="54"/>
      <c r="F34" s="57"/>
      <c r="G34" s="57"/>
      <c r="H34" s="57"/>
      <c r="I34" s="57"/>
      <c r="J34" s="57"/>
      <c r="K34" s="57"/>
      <c r="L34" s="60">
        <f>INT(L15+L16+L19+L22+L25+L26+L27+L28+L29+L30+L31+L33)</f>
        <v>0</v>
      </c>
    </row>
    <row r="35" spans="1:12" ht="39.950000000000003" customHeight="1" thickBot="1" x14ac:dyDescent="0.2">
      <c r="A35" s="169" t="s">
        <v>116</v>
      </c>
      <c r="B35" s="56" t="s">
        <v>22</v>
      </c>
      <c r="C35" s="56"/>
      <c r="D35" s="54" t="s">
        <v>117</v>
      </c>
      <c r="E35" s="54"/>
      <c r="F35" s="59"/>
      <c r="G35" s="59"/>
      <c r="H35" s="59"/>
      <c r="I35" s="59"/>
      <c r="J35" s="59"/>
      <c r="K35" s="83"/>
      <c r="L35" s="60">
        <f>INT(L34*0.3)</f>
        <v>0</v>
      </c>
    </row>
    <row r="36" spans="1:12" ht="24.95" customHeight="1" x14ac:dyDescent="0.15">
      <c r="A36" s="259" t="s">
        <v>25</v>
      </c>
      <c r="B36" s="260"/>
      <c r="C36" s="13"/>
      <c r="D36" s="48" t="s">
        <v>118</v>
      </c>
      <c r="E36" s="67"/>
      <c r="F36" s="50"/>
      <c r="G36" s="50"/>
      <c r="H36" s="50"/>
      <c r="I36" s="50"/>
      <c r="J36" s="50"/>
      <c r="K36" s="50"/>
      <c r="L36" s="263">
        <f>INT(L34+L35)</f>
        <v>0</v>
      </c>
    </row>
    <row r="37" spans="1:12" ht="24.95" customHeight="1" thickBot="1" x14ac:dyDescent="0.2">
      <c r="A37" s="261"/>
      <c r="B37" s="262"/>
      <c r="C37" s="45"/>
      <c r="D37" s="78">
        <f>INT(L36*1/11)</f>
        <v>0</v>
      </c>
      <c r="E37" s="68"/>
      <c r="F37" s="44"/>
      <c r="G37" s="44"/>
      <c r="H37" s="44"/>
      <c r="I37" s="44"/>
      <c r="J37" s="44"/>
      <c r="K37" s="44"/>
      <c r="L37" s="264"/>
    </row>
    <row r="38" spans="1:12" ht="99" customHeight="1" thickBot="1" x14ac:dyDescent="0.2">
      <c r="A38" s="236" t="s">
        <v>11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8"/>
    </row>
  </sheetData>
  <mergeCells count="39">
    <mergeCell ref="H33:I33"/>
    <mergeCell ref="A36:B37"/>
    <mergeCell ref="L36:L37"/>
    <mergeCell ref="A38:L38"/>
    <mergeCell ref="E17:K17"/>
    <mergeCell ref="H26:I26"/>
    <mergeCell ref="H27:I27"/>
    <mergeCell ref="H28:I28"/>
    <mergeCell ref="H29:I29"/>
    <mergeCell ref="E31:K31"/>
    <mergeCell ref="D32:K32"/>
    <mergeCell ref="A26:A32"/>
    <mergeCell ref="B26:B32"/>
    <mergeCell ref="A23:A25"/>
    <mergeCell ref="B23:B25"/>
    <mergeCell ref="D23:D25"/>
    <mergeCell ref="H25:I25"/>
    <mergeCell ref="H19:I19"/>
    <mergeCell ref="A21:A22"/>
    <mergeCell ref="B21:B22"/>
    <mergeCell ref="H21:I21"/>
    <mergeCell ref="H20:I20"/>
    <mergeCell ref="B17:B20"/>
    <mergeCell ref="H2:I2"/>
    <mergeCell ref="H3:I4"/>
    <mergeCell ref="A6:L6"/>
    <mergeCell ref="B8:C8"/>
    <mergeCell ref="D8:J8"/>
    <mergeCell ref="K14:L14"/>
    <mergeCell ref="B9:C9"/>
    <mergeCell ref="D9:J9"/>
    <mergeCell ref="A17:A20"/>
    <mergeCell ref="B10:C10"/>
    <mergeCell ref="D10:J10"/>
    <mergeCell ref="B11:C11"/>
    <mergeCell ref="A15:A16"/>
    <mergeCell ref="B15:B16"/>
    <mergeCell ref="H15:I15"/>
    <mergeCell ref="H16:I16"/>
  </mergeCells>
  <phoneticPr fontId="1"/>
  <dataValidations count="1">
    <dataValidation type="list" showInputMessage="1" showErrorMessage="1" sqref="H26:I26" xr:uid="{00000000-0002-0000-0500-000000000000}">
      <formula1>$M$26:$M$28</formula1>
    </dataValidation>
  </dataValidations>
  <pageMargins left="0.77" right="0.23622047244094491" top="0.62992125984251968" bottom="0.55118110236220474" header="0.51181102362204722" footer="0.51181102362204722"/>
  <pageSetup paperSize="9" scale="83" orientation="portrait" r:id="rId1"/>
  <headerFooter alignWithMargins="0"/>
  <colBreaks count="1" manualBreakCount="1">
    <brk id="12" max="1048575" man="1"/>
  </colBreaks>
  <ignoredErrors>
    <ignoredError sqref="A34:A3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医薬品 (前納_契約締結時）</vt:lpstr>
      <vt:lpstr>治験（契約締結時）</vt:lpstr>
      <vt:lpstr>治験（継続審査・費用発生時)</vt:lpstr>
      <vt:lpstr>治験（継続審査・費用発生時）2019.03以前契約分</vt:lpstr>
      <vt:lpstr>歯科用医薬品治験 (出来高制_継続審査・費用発生時) </vt:lpstr>
      <vt:lpstr>'歯科用医薬品治験 (出来高制_継続審査・費用発生時) '!Print_Area</vt:lpstr>
      <vt:lpstr>'治験（継続審査・費用発生時)'!Print_Area</vt:lpstr>
      <vt:lpstr>'治験（継続審査・費用発生時）2019.03以前契約分'!Print_Area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旭川医科大学</dc:creator>
  <cp:lastModifiedBy>AMU</cp:lastModifiedBy>
  <cp:lastPrinted>2019-02-04T02:53:15Z</cp:lastPrinted>
  <dcterms:created xsi:type="dcterms:W3CDTF">2001-12-14T05:47:40Z</dcterms:created>
  <dcterms:modified xsi:type="dcterms:W3CDTF">2022-06-28T05:24:13Z</dcterms:modified>
</cp:coreProperties>
</file>